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ND\RESEARCH\Crawley Lab\Mouse Behavior Core\IDDRC Mouse CONTROL ANIMAL DATABASE\Elevated Plus-Maze\"/>
    </mc:Choice>
  </mc:AlternateContent>
  <xr:revisionPtr revIDLastSave="0" documentId="13_ncr:1_{ABFB313A-5DCB-4E51-98B1-3DDCAD1E16C1}" xr6:coauthVersionLast="45" xr6:coauthVersionMax="45" xr10:uidLastSave="{00000000-0000-0000-0000-000000000000}"/>
  <bookViews>
    <workbookView xWindow="1388" yWindow="338" windowWidth="10260" windowHeight="13079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4" i="1" l="1"/>
  <c r="H284" i="1"/>
  <c r="I284" i="1"/>
  <c r="J284" i="1"/>
  <c r="G285" i="1"/>
  <c r="H285" i="1"/>
  <c r="I285" i="1"/>
  <c r="J285" i="1"/>
  <c r="F285" i="1"/>
  <c r="F284" i="1"/>
  <c r="G253" i="1"/>
  <c r="H253" i="1"/>
  <c r="I253" i="1"/>
  <c r="J253" i="1"/>
  <c r="K253" i="1"/>
  <c r="G254" i="1"/>
  <c r="H254" i="1"/>
  <c r="I254" i="1"/>
  <c r="J254" i="1"/>
  <c r="K254" i="1"/>
  <c r="F254" i="1"/>
  <c r="F253" i="1"/>
  <c r="K283" i="1" l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85" i="1" l="1"/>
  <c r="K284" i="1"/>
  <c r="G193" i="1"/>
  <c r="I193" i="1"/>
  <c r="J193" i="1"/>
  <c r="G194" i="1"/>
  <c r="I194" i="1"/>
  <c r="J194" i="1"/>
  <c r="F194" i="1"/>
  <c r="F193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77" i="1"/>
  <c r="K193" i="1" l="1"/>
  <c r="H194" i="1"/>
  <c r="H193" i="1"/>
  <c r="K194" i="1"/>
  <c r="G143" i="1"/>
  <c r="H143" i="1"/>
  <c r="I143" i="1"/>
  <c r="J143" i="1"/>
  <c r="K143" i="1"/>
  <c r="G144" i="1"/>
  <c r="H144" i="1"/>
  <c r="I144" i="1"/>
  <c r="J144" i="1"/>
  <c r="K144" i="1"/>
  <c r="F144" i="1"/>
  <c r="F143" i="1"/>
  <c r="G215" i="1" l="1"/>
  <c r="H215" i="1"/>
  <c r="I215" i="1"/>
  <c r="J215" i="1"/>
  <c r="K215" i="1"/>
  <c r="G216" i="1"/>
  <c r="H216" i="1"/>
  <c r="I216" i="1"/>
  <c r="J216" i="1"/>
  <c r="K216" i="1"/>
  <c r="F216" i="1"/>
  <c r="F215" i="1"/>
  <c r="G203" i="1"/>
  <c r="H203" i="1"/>
  <c r="I203" i="1"/>
  <c r="J203" i="1"/>
  <c r="K203" i="1"/>
  <c r="G204" i="1"/>
  <c r="H204" i="1"/>
  <c r="I204" i="1"/>
  <c r="J204" i="1"/>
  <c r="K204" i="1"/>
  <c r="K121" i="1"/>
  <c r="K122" i="1"/>
  <c r="K123" i="1"/>
  <c r="K124" i="1"/>
  <c r="K125" i="1"/>
  <c r="K126" i="1"/>
  <c r="K127" i="1"/>
  <c r="F204" i="1"/>
  <c r="F203" i="1"/>
  <c r="G130" i="1" l="1"/>
  <c r="H130" i="1"/>
  <c r="I130" i="1"/>
  <c r="J130" i="1"/>
  <c r="F130" i="1"/>
  <c r="G129" i="1" l="1"/>
  <c r="H129" i="1"/>
  <c r="I129" i="1"/>
  <c r="J129" i="1"/>
  <c r="F129" i="1"/>
  <c r="K128" i="1"/>
  <c r="K120" i="1"/>
  <c r="K119" i="1"/>
  <c r="K118" i="1"/>
  <c r="K117" i="1"/>
  <c r="K116" i="1"/>
  <c r="K115" i="1"/>
  <c r="K129" i="1" l="1"/>
  <c r="K130" i="1"/>
  <c r="G238" i="1" l="1"/>
  <c r="H238" i="1"/>
  <c r="I238" i="1"/>
  <c r="J238" i="1"/>
  <c r="G239" i="1"/>
  <c r="H239" i="1"/>
  <c r="I239" i="1"/>
  <c r="J239" i="1"/>
  <c r="F239" i="1"/>
  <c r="F238" i="1"/>
  <c r="G16" i="1"/>
  <c r="I16" i="1"/>
  <c r="J16" i="1"/>
  <c r="G17" i="1"/>
  <c r="I17" i="1"/>
  <c r="J17" i="1"/>
  <c r="F17" i="1"/>
  <c r="F16" i="1"/>
  <c r="G103" i="1"/>
  <c r="I103" i="1"/>
  <c r="J103" i="1"/>
  <c r="G104" i="1"/>
  <c r="I104" i="1"/>
  <c r="J104" i="1"/>
  <c r="F104" i="1"/>
  <c r="F103" i="1"/>
  <c r="G31" i="1"/>
  <c r="I31" i="1"/>
  <c r="J31" i="1"/>
  <c r="G32" i="1"/>
  <c r="I32" i="1"/>
  <c r="J32" i="1"/>
  <c r="F32" i="1"/>
  <c r="F31" i="1"/>
  <c r="G92" i="1"/>
  <c r="H92" i="1"/>
  <c r="I92" i="1"/>
  <c r="J92" i="1"/>
  <c r="K92" i="1"/>
  <c r="G93" i="1"/>
  <c r="H93" i="1"/>
  <c r="I93" i="1"/>
  <c r="J93" i="1"/>
  <c r="K93" i="1"/>
  <c r="F93" i="1"/>
  <c r="F92" i="1"/>
  <c r="G46" i="1"/>
  <c r="I46" i="1"/>
  <c r="J46" i="1"/>
  <c r="G47" i="1"/>
  <c r="I47" i="1"/>
  <c r="J47" i="1"/>
  <c r="F47" i="1"/>
  <c r="F46" i="1"/>
  <c r="G112" i="1"/>
  <c r="I112" i="1"/>
  <c r="J112" i="1"/>
  <c r="G113" i="1"/>
  <c r="I113" i="1"/>
  <c r="J113" i="1"/>
  <c r="F113" i="1"/>
  <c r="F112" i="1"/>
  <c r="F66" i="1"/>
  <c r="G79" i="1"/>
  <c r="H79" i="1"/>
  <c r="I79" i="1"/>
  <c r="J79" i="1"/>
  <c r="K79" i="1"/>
  <c r="G80" i="1"/>
  <c r="H80" i="1"/>
  <c r="I80" i="1"/>
  <c r="J80" i="1"/>
  <c r="K80" i="1"/>
  <c r="F79" i="1"/>
  <c r="F80" i="1"/>
  <c r="G66" i="1"/>
  <c r="H66" i="1"/>
  <c r="I66" i="1"/>
  <c r="J66" i="1"/>
  <c r="K66" i="1"/>
  <c r="G67" i="1"/>
  <c r="H67" i="1"/>
  <c r="I67" i="1"/>
  <c r="J67" i="1"/>
  <c r="K67" i="1"/>
  <c r="F67" i="1"/>
  <c r="K233" i="1" l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39" i="1" l="1"/>
  <c r="K238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16" i="1" l="1"/>
  <c r="H17" i="1"/>
  <c r="K17" i="1"/>
  <c r="K16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H104" i="1" l="1"/>
  <c r="H103" i="1"/>
  <c r="K104" i="1"/>
  <c r="K103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H31" i="1" l="1"/>
  <c r="H32" i="1"/>
  <c r="K31" i="1"/>
  <c r="K32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47" i="1" l="1"/>
  <c r="K46" i="1"/>
  <c r="H46" i="1"/>
  <c r="H47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H112" i="1" l="1"/>
  <c r="H113" i="1"/>
  <c r="K112" i="1"/>
  <c r="K113" i="1"/>
</calcChain>
</file>

<file path=xl/sharedStrings.xml><?xml version="1.0" encoding="utf-8"?>
<sst xmlns="http://schemas.openxmlformats.org/spreadsheetml/2006/main" count="1530" uniqueCount="146">
  <si>
    <t>Mouse</t>
  </si>
  <si>
    <t>Open Time</t>
  </si>
  <si>
    <t>Closed Time</t>
  </si>
  <si>
    <t>Open Time %</t>
  </si>
  <si>
    <t>WT</t>
  </si>
  <si>
    <t>H2KbDb</t>
  </si>
  <si>
    <t>Sex</t>
  </si>
  <si>
    <t>M</t>
  </si>
  <si>
    <t>Chd8</t>
  </si>
  <si>
    <t>SynDIG4</t>
  </si>
  <si>
    <t>J1</t>
  </si>
  <si>
    <t>G8</t>
  </si>
  <si>
    <t>H5</t>
  </si>
  <si>
    <t>H7</t>
  </si>
  <si>
    <t>Wdfy3</t>
  </si>
  <si>
    <t>Experimenter</t>
  </si>
  <si>
    <t>Grin2b</t>
  </si>
  <si>
    <t>Cntnap2</t>
  </si>
  <si>
    <t xml:space="preserve">M </t>
  </si>
  <si>
    <t>Fmr1</t>
  </si>
  <si>
    <t>B1_2</t>
  </si>
  <si>
    <t>B1_4</t>
  </si>
  <si>
    <t>B3_1</t>
  </si>
  <si>
    <t>B3_2</t>
  </si>
  <si>
    <t>B5_1</t>
  </si>
  <si>
    <t>B6_1</t>
  </si>
  <si>
    <t>B6_3</t>
  </si>
  <si>
    <t>B7_2</t>
  </si>
  <si>
    <t>B9_2</t>
  </si>
  <si>
    <t>B9_3</t>
  </si>
  <si>
    <t>B11_3</t>
  </si>
  <si>
    <t>B12_3</t>
  </si>
  <si>
    <t>B13_3</t>
  </si>
  <si>
    <t>B6 Saline</t>
  </si>
  <si>
    <t>McAllister 2016</t>
  </si>
  <si>
    <t>Nord 2015</t>
  </si>
  <si>
    <t>Diaz 2014</t>
  </si>
  <si>
    <t>F</t>
  </si>
  <si>
    <t>C57BL/6J</t>
  </si>
  <si>
    <t>Zarbalis 2017</t>
  </si>
  <si>
    <t>Project PI</t>
  </si>
  <si>
    <t>Elevated Plus-Maze Scores, Mouse Behavior Core, MIND Institute IDDRC, University of California, Davis</t>
  </si>
  <si>
    <t>Shank3B</t>
  </si>
  <si>
    <t>Mean</t>
  </si>
  <si>
    <t>Standard Error</t>
  </si>
  <si>
    <t>17-3236</t>
  </si>
  <si>
    <t>17-3237</t>
  </si>
  <si>
    <t>17-3256</t>
  </si>
  <si>
    <t>17-3279</t>
  </si>
  <si>
    <t>17-3287</t>
  </si>
  <si>
    <t>17-3029</t>
  </si>
  <si>
    <t>17-3239</t>
  </si>
  <si>
    <t>17-3241</t>
  </si>
  <si>
    <t>17-3246</t>
  </si>
  <si>
    <t>17-3248</t>
  </si>
  <si>
    <t>17-3249</t>
  </si>
  <si>
    <t>17-3262</t>
  </si>
  <si>
    <t>17-3260</t>
  </si>
  <si>
    <t>17-3290</t>
  </si>
  <si>
    <t>Arid1b</t>
  </si>
  <si>
    <t>C57B/5NJ</t>
  </si>
  <si>
    <t>Silverman 2018</t>
  </si>
  <si>
    <t>Open Entries</t>
  </si>
  <si>
    <t>Closed Entries</t>
  </si>
  <si>
    <t>Total Entries</t>
  </si>
  <si>
    <t>.3.1</t>
  </si>
  <si>
    <t>Crawley 2014</t>
  </si>
  <si>
    <t>Franzetti, Pride, Silverman, Crawley, 2020</t>
  </si>
  <si>
    <t>Pride</t>
  </si>
  <si>
    <t>Petkova</t>
  </si>
  <si>
    <t>Kazdoba</t>
  </si>
  <si>
    <t>Pugher</t>
  </si>
  <si>
    <t>Hayes</t>
  </si>
  <si>
    <t>Copping</t>
  </si>
  <si>
    <t>Crawley 2014-15</t>
  </si>
  <si>
    <t>Vehicle</t>
  </si>
  <si>
    <t>Group</t>
  </si>
  <si>
    <t>17-3077</t>
  </si>
  <si>
    <t>17-3078</t>
  </si>
  <si>
    <t>17-3084</t>
  </si>
  <si>
    <t>17-3090</t>
  </si>
  <si>
    <t>17-3097</t>
  </si>
  <si>
    <t>17-3100</t>
  </si>
  <si>
    <t>17-3079</t>
  </si>
  <si>
    <t>17-3087</t>
  </si>
  <si>
    <t>17-3088</t>
  </si>
  <si>
    <t>17-3092</t>
  </si>
  <si>
    <t>17-3096</t>
  </si>
  <si>
    <t>PWS</t>
  </si>
  <si>
    <t>Adhikari</t>
  </si>
  <si>
    <t>Silverman 2017</t>
  </si>
  <si>
    <t>Scn1a</t>
  </si>
  <si>
    <t>Nord 2018</t>
  </si>
  <si>
    <t>17-3325</t>
  </si>
  <si>
    <t>17-3326</t>
  </si>
  <si>
    <t>17-3327</t>
  </si>
  <si>
    <t>17-3328</t>
  </si>
  <si>
    <t>17-3329</t>
  </si>
  <si>
    <t>17-3330</t>
  </si>
  <si>
    <t>17-3331</t>
  </si>
  <si>
    <t>17-3332</t>
  </si>
  <si>
    <t>17-3333</t>
  </si>
  <si>
    <t>17-3334</t>
  </si>
  <si>
    <t>17-3335</t>
  </si>
  <si>
    <t>17-3336</t>
  </si>
  <si>
    <t>17-1372</t>
  </si>
  <si>
    <t>17-1373</t>
  </si>
  <si>
    <t>17-1375</t>
  </si>
  <si>
    <t>17-1689</t>
  </si>
  <si>
    <t>17-1690</t>
  </si>
  <si>
    <t>17-1691</t>
  </si>
  <si>
    <t>17-1454</t>
  </si>
  <si>
    <t>17-1455</t>
  </si>
  <si>
    <t>17-1360</t>
  </si>
  <si>
    <t>17-1361</t>
  </si>
  <si>
    <t>17-1366</t>
  </si>
  <si>
    <t>17-1367</t>
  </si>
  <si>
    <t>17-1368</t>
  </si>
  <si>
    <t>17-1425</t>
  </si>
  <si>
    <t>17-1426</t>
  </si>
  <si>
    <t>17-1427</t>
  </si>
  <si>
    <t>17-1379</t>
  </si>
  <si>
    <t>17-1441</t>
  </si>
  <si>
    <t>17-1442</t>
  </si>
  <si>
    <t>17-1443</t>
  </si>
  <si>
    <t>17-1362</t>
  </si>
  <si>
    <t>17-1363</t>
  </si>
  <si>
    <t>17-1364</t>
  </si>
  <si>
    <t>17-1365</t>
  </si>
  <si>
    <t>17-1369</t>
  </si>
  <si>
    <t>17-1370</t>
  </si>
  <si>
    <t>17-1371</t>
  </si>
  <si>
    <t>17-1438</t>
  </si>
  <si>
    <t>IL2</t>
  </si>
  <si>
    <t>Rag-1</t>
  </si>
  <si>
    <t>Mutation/ treatment</t>
  </si>
  <si>
    <t>Genetic Background</t>
  </si>
  <si>
    <t>Saline</t>
  </si>
  <si>
    <t>Silverman/Crawley</t>
  </si>
  <si>
    <t>FVB/Ant</t>
  </si>
  <si>
    <t>C57BL/6J.C57BL/6N</t>
  </si>
  <si>
    <t>C57BL/6N</t>
  </si>
  <si>
    <t>Ganaxolone</t>
  </si>
  <si>
    <t>BTBR T+Itpr3tf/J</t>
  </si>
  <si>
    <t>Ballis</t>
  </si>
  <si>
    <t>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</si>
</sst>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0061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41F0AE"/>
        <bgColor indexed="64"/>
      </patternFill>
    </fill>
    <fill>
      <patternFill patternType="solid">
        <fgColor rgb="FFA00000"/>
        <bgColor indexed="64"/>
      </patternFill>
    </fill>
    <fill>
      <patternFill patternType="solid">
        <fgColor rgb="FFFF6000"/>
        <bgColor indexed="64"/>
      </patternFill>
    </fill>
    <fill>
      <patternFill patternType="solid">
        <fgColor rgb="FFF7148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D07E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040"/>
        <bgColor indexed="64"/>
      </patternFill>
    </fill>
    <fill>
      <patternFill patternType="solid">
        <fgColor rgb="FFF9404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100">
    <xf numFmtId="0" fontId="0" fillId="0" borderId="0" xfId="0"/>
    <xf numFmtId="1" fontId="8" fillId="0" borderId="12" xfId="1" applyNumberFormat="1" applyFont="1" applyFill="1" applyBorder="1" applyAlignment="1">
      <alignment horizontal="center"/>
    </xf>
    <xf numFmtId="2" fontId="8" fillId="0" borderId="12" xfId="1" applyNumberFormat="1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/>
    </xf>
    <xf numFmtId="1" fontId="5" fillId="0" borderId="12" xfId="7" applyNumberFormat="1" applyFont="1" applyFill="1" applyBorder="1" applyAlignment="1">
      <alignment horizontal="center"/>
    </xf>
    <xf numFmtId="2" fontId="5" fillId="0" borderId="12" xfId="7" applyNumberFormat="1" applyFont="1" applyFill="1" applyBorder="1" applyAlignment="1">
      <alignment horizontal="center"/>
    </xf>
    <xf numFmtId="1" fontId="5" fillId="0" borderId="12" xfId="5" applyNumberFormat="1" applyFont="1" applyFill="1" applyBorder="1" applyAlignment="1">
      <alignment horizontal="center"/>
    </xf>
    <xf numFmtId="2" fontId="5" fillId="0" borderId="12" xfId="5" applyNumberFormat="1" applyFont="1" applyFill="1" applyBorder="1" applyAlignment="1">
      <alignment horizontal="center"/>
    </xf>
    <xf numFmtId="1" fontId="5" fillId="0" borderId="12" xfId="4" applyNumberFormat="1" applyFont="1" applyFill="1" applyBorder="1" applyAlignment="1">
      <alignment horizontal="center"/>
    </xf>
    <xf numFmtId="2" fontId="5" fillId="0" borderId="12" xfId="4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2" fontId="5" fillId="0" borderId="14" xfId="0" applyNumberFormat="1" applyFont="1" applyFill="1" applyBorder="1" applyAlignment="1">
      <alignment horizontal="center"/>
    </xf>
    <xf numFmtId="2" fontId="5" fillId="0" borderId="14" xfId="0" applyNumberFormat="1" applyFont="1" applyFill="1" applyBorder="1" applyAlignment="1">
      <alignment horizontal="center" wrapText="1"/>
    </xf>
    <xf numFmtId="2" fontId="5" fillId="0" borderId="15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2" fontId="6" fillId="0" borderId="11" xfId="1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5" fillId="0" borderId="5" xfId="6" applyNumberFormat="1" applyFont="1" applyFill="1" applyBorder="1" applyAlignment="1">
      <alignment horizontal="center"/>
    </xf>
    <xf numFmtId="2" fontId="5" fillId="0" borderId="6" xfId="6" applyNumberFormat="1" applyFont="1" applyFill="1" applyBorder="1" applyAlignment="1">
      <alignment horizontal="center"/>
    </xf>
    <xf numFmtId="1" fontId="5" fillId="0" borderId="8" xfId="6" applyNumberFormat="1" applyFont="1" applyFill="1" applyBorder="1" applyAlignment="1">
      <alignment horizontal="center"/>
    </xf>
    <xf numFmtId="2" fontId="5" fillId="0" borderId="1" xfId="6" applyNumberFormat="1" applyFont="1" applyFill="1" applyBorder="1" applyAlignment="1">
      <alignment horizontal="center"/>
    </xf>
    <xf numFmtId="2" fontId="5" fillId="0" borderId="11" xfId="6" applyNumberFormat="1" applyFont="1" applyFill="1" applyBorder="1" applyAlignment="1">
      <alignment horizontal="center"/>
    </xf>
    <xf numFmtId="1" fontId="5" fillId="0" borderId="5" xfId="7" applyNumberFormat="1" applyFont="1" applyFill="1" applyBorder="1" applyAlignment="1">
      <alignment horizontal="center"/>
    </xf>
    <xf numFmtId="2" fontId="5" fillId="0" borderId="6" xfId="7" applyNumberFormat="1" applyFont="1" applyFill="1" applyBorder="1" applyAlignment="1">
      <alignment horizontal="center"/>
    </xf>
    <xf numFmtId="1" fontId="5" fillId="0" borderId="8" xfId="7" applyNumberFormat="1" applyFont="1" applyFill="1" applyBorder="1" applyAlignment="1">
      <alignment horizontal="center"/>
    </xf>
    <xf numFmtId="2" fontId="5" fillId="0" borderId="1" xfId="7" applyNumberFormat="1" applyFont="1" applyFill="1" applyBorder="1" applyAlignment="1">
      <alignment horizontal="center"/>
    </xf>
    <xf numFmtId="2" fontId="5" fillId="0" borderId="11" xfId="7" applyNumberFormat="1" applyFont="1" applyFill="1" applyBorder="1" applyAlignment="1">
      <alignment horizontal="center"/>
    </xf>
    <xf numFmtId="1" fontId="6" fillId="0" borderId="5" xfId="1" applyNumberFormat="1" applyFont="1" applyFill="1" applyBorder="1" applyAlignment="1">
      <alignment horizontal="center"/>
    </xf>
    <xf numFmtId="2" fontId="6" fillId="0" borderId="6" xfId="1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1" fontId="6" fillId="0" borderId="8" xfId="1" applyNumberFormat="1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Alignment="1">
      <alignment horizontal="center"/>
    </xf>
    <xf numFmtId="1" fontId="5" fillId="0" borderId="5" xfId="3" applyNumberFormat="1" applyFont="1" applyFill="1" applyBorder="1" applyAlignment="1">
      <alignment horizontal="center"/>
    </xf>
    <xf numFmtId="2" fontId="5" fillId="0" borderId="6" xfId="3" applyNumberFormat="1" applyFont="1" applyFill="1" applyBorder="1" applyAlignment="1">
      <alignment horizontal="center"/>
    </xf>
    <xf numFmtId="1" fontId="5" fillId="0" borderId="8" xfId="3" applyNumberFormat="1" applyFont="1" applyFill="1" applyBorder="1" applyAlignment="1">
      <alignment horizontal="center"/>
    </xf>
    <xf numFmtId="2" fontId="5" fillId="0" borderId="1" xfId="3" applyNumberFormat="1" applyFont="1" applyFill="1" applyBorder="1" applyAlignment="1">
      <alignment horizontal="center"/>
    </xf>
    <xf numFmtId="2" fontId="5" fillId="0" borderId="11" xfId="3" applyNumberFormat="1" applyFont="1" applyFill="1" applyBorder="1" applyAlignment="1">
      <alignment horizontal="center"/>
    </xf>
    <xf numFmtId="1" fontId="5" fillId="0" borderId="5" xfId="5" applyNumberFormat="1" applyFont="1" applyFill="1" applyBorder="1" applyAlignment="1">
      <alignment horizontal="center"/>
    </xf>
    <xf numFmtId="2" fontId="5" fillId="0" borderId="6" xfId="5" applyNumberFormat="1" applyFont="1" applyFill="1" applyBorder="1" applyAlignment="1">
      <alignment horizontal="center"/>
    </xf>
    <xf numFmtId="1" fontId="5" fillId="0" borderId="8" xfId="5" applyNumberFormat="1" applyFont="1" applyFill="1" applyBorder="1" applyAlignment="1">
      <alignment horizontal="center"/>
    </xf>
    <xf numFmtId="2" fontId="5" fillId="0" borderId="1" xfId="5" applyNumberFormat="1" applyFont="1" applyFill="1" applyBorder="1" applyAlignment="1">
      <alignment horizontal="center"/>
    </xf>
    <xf numFmtId="2" fontId="5" fillId="0" borderId="11" xfId="5" applyNumberFormat="1" applyFont="1" applyFill="1" applyBorder="1" applyAlignment="1">
      <alignment horizontal="center"/>
    </xf>
    <xf numFmtId="1" fontId="5" fillId="0" borderId="5" xfId="4" applyNumberFormat="1" applyFont="1" applyFill="1" applyBorder="1" applyAlignment="1">
      <alignment horizontal="center"/>
    </xf>
    <xf numFmtId="2" fontId="5" fillId="0" borderId="6" xfId="4" applyNumberFormat="1" applyFont="1" applyFill="1" applyBorder="1" applyAlignment="1">
      <alignment horizontal="center"/>
    </xf>
    <xf numFmtId="1" fontId="5" fillId="0" borderId="8" xfId="4" applyNumberFormat="1" applyFont="1" applyFill="1" applyBorder="1" applyAlignment="1">
      <alignment horizontal="center"/>
    </xf>
    <xf numFmtId="2" fontId="5" fillId="0" borderId="1" xfId="4" applyNumberFormat="1" applyFont="1" applyFill="1" applyBorder="1" applyAlignment="1">
      <alignment horizontal="center"/>
    </xf>
    <xf numFmtId="2" fontId="5" fillId="0" borderId="11" xfId="4" applyNumberFormat="1" applyFont="1" applyFill="1" applyBorder="1" applyAlignment="1">
      <alignment horizontal="center"/>
    </xf>
    <xf numFmtId="1" fontId="5" fillId="0" borderId="5" xfId="2" applyNumberFormat="1" applyFont="1" applyFill="1" applyBorder="1" applyAlignment="1">
      <alignment horizontal="center"/>
    </xf>
    <xf numFmtId="2" fontId="5" fillId="0" borderId="6" xfId="2" applyNumberFormat="1" applyFont="1" applyFill="1" applyBorder="1" applyAlignment="1">
      <alignment horizontal="center"/>
    </xf>
    <xf numFmtId="1" fontId="5" fillId="0" borderId="8" xfId="2" applyNumberFormat="1" applyFont="1" applyFill="1" applyBorder="1" applyAlignment="1">
      <alignment horizontal="center"/>
    </xf>
    <xf numFmtId="2" fontId="5" fillId="0" borderId="1" xfId="2" applyNumberFormat="1" applyFont="1" applyFill="1" applyBorder="1" applyAlignment="1">
      <alignment horizontal="center"/>
    </xf>
    <xf numFmtId="2" fontId="5" fillId="0" borderId="11" xfId="2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9" borderId="16" xfId="0" applyFont="1" applyFill="1" applyBorder="1"/>
    <xf numFmtId="0" fontId="5" fillId="10" borderId="16" xfId="0" applyFont="1" applyFill="1" applyBorder="1"/>
    <xf numFmtId="0" fontId="5" fillId="11" borderId="16" xfId="0" applyFont="1" applyFill="1" applyBorder="1"/>
    <xf numFmtId="0" fontId="5" fillId="12" borderId="16" xfId="0" applyFont="1" applyFill="1" applyBorder="1" applyAlignment="1">
      <alignment horizontal="center"/>
    </xf>
    <xf numFmtId="0" fontId="5" fillId="13" borderId="16" xfId="0" applyFont="1" applyFill="1" applyBorder="1" applyAlignment="1">
      <alignment horizontal="center"/>
    </xf>
    <xf numFmtId="0" fontId="5" fillId="14" borderId="16" xfId="0" applyFont="1" applyFill="1" applyBorder="1" applyAlignment="1">
      <alignment horizontal="center"/>
    </xf>
    <xf numFmtId="0" fontId="5" fillId="15" borderId="16" xfId="0" applyFont="1" applyFill="1" applyBorder="1" applyAlignment="1">
      <alignment horizontal="center"/>
    </xf>
    <xf numFmtId="0" fontId="5" fillId="16" borderId="16" xfId="0" applyFont="1" applyFill="1" applyBorder="1" applyAlignment="1">
      <alignment horizontal="center"/>
    </xf>
    <xf numFmtId="0" fontId="5" fillId="17" borderId="16" xfId="0" applyFont="1" applyFill="1" applyBorder="1" applyAlignment="1">
      <alignment horizontal="center"/>
    </xf>
    <xf numFmtId="0" fontId="5" fillId="18" borderId="16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19" borderId="16" xfId="0" applyFont="1" applyFill="1" applyBorder="1" applyAlignment="1">
      <alignment horizontal="center"/>
    </xf>
    <xf numFmtId="0" fontId="5" fillId="20" borderId="16" xfId="0" applyFont="1" applyFill="1" applyBorder="1" applyAlignment="1">
      <alignment horizontal="center"/>
    </xf>
    <xf numFmtId="0" fontId="5" fillId="21" borderId="16" xfId="0" applyFont="1" applyFill="1" applyBorder="1" applyAlignment="1">
      <alignment horizontal="center"/>
    </xf>
    <xf numFmtId="0" fontId="5" fillId="22" borderId="16" xfId="0" applyFont="1" applyFill="1" applyBorder="1" applyAlignment="1">
      <alignment horizontal="center"/>
    </xf>
    <xf numFmtId="0" fontId="5" fillId="23" borderId="16" xfId="0" applyFont="1" applyFill="1" applyBorder="1" applyAlignment="1">
      <alignment horizontal="center"/>
    </xf>
    <xf numFmtId="2" fontId="6" fillId="0" borderId="10" xfId="1" applyNumberFormat="1" applyFont="1" applyFill="1" applyBorder="1" applyAlignment="1">
      <alignment horizontal="center"/>
    </xf>
    <xf numFmtId="2" fontId="6" fillId="0" borderId="11" xfId="1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</cellXfs>
  <cellStyles count="8">
    <cellStyle name="40% - Accent1" xfId="5" builtinId="31"/>
    <cellStyle name="40% - Accent2" xfId="2" builtinId="35"/>
    <cellStyle name="40% - Accent3" xfId="6" builtinId="39"/>
    <cellStyle name="40% - Accent4" xfId="4" builtinId="43"/>
    <cellStyle name="40% - Accent5" xfId="3" builtinId="47"/>
    <cellStyle name="40% - Accent6" xfId="7" builtinId="51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7030A0"/>
      <color rgb="FF009999"/>
      <color rgb="FFCCCC00"/>
      <color rgb="FFFFFFCC"/>
      <color rgb="FF000099"/>
      <color rgb="FF41F0AE"/>
      <color rgb="FFA00000"/>
      <color rgb="FFFF6000"/>
      <color rgb="FFF71480"/>
      <color rgb="FFE7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8"/>
  <sheetViews>
    <sheetView tabSelected="1" zoomScaleNormal="100" workbookViewId="0">
      <pane ySplit="2" topLeftCell="A258" activePane="bottomLeft" state="frozen"/>
      <selection pane="bottomLeft" activeCell="D266" sqref="D266"/>
    </sheetView>
  </sheetViews>
  <sheetFormatPr defaultColWidth="9.1328125" defaultRowHeight="13.5" x14ac:dyDescent="0.35"/>
  <cols>
    <col min="1" max="1" width="9.33203125" style="72" customWidth="1"/>
    <col min="2" max="2" width="5.6640625" style="4" customWidth="1"/>
    <col min="3" max="3" width="12.59765625" style="4" customWidth="1"/>
    <col min="4" max="4" width="24.1328125" style="4" customWidth="1"/>
    <col min="5" max="5" width="11.06640625" style="4" customWidth="1"/>
    <col min="6" max="6" width="13.3984375" style="4" customWidth="1"/>
    <col min="7" max="7" width="14.59765625" style="4" customWidth="1"/>
    <col min="8" max="8" width="15.86328125" style="4" customWidth="1"/>
    <col min="9" max="9" width="15.6640625" style="4" customWidth="1"/>
    <col min="10" max="10" width="16.33203125" style="4" customWidth="1"/>
    <col min="11" max="11" width="14.53125" style="4" customWidth="1"/>
    <col min="12" max="12" width="17.6640625" style="4" customWidth="1"/>
    <col min="13" max="13" width="23.3984375" style="4" customWidth="1"/>
    <col min="14" max="14" width="11.86328125" style="4" bestFit="1" customWidth="1"/>
    <col min="15" max="15" width="10.73046875" style="4" bestFit="1" customWidth="1"/>
    <col min="16" max="16" width="11.86328125" style="4" bestFit="1" customWidth="1"/>
    <col min="17" max="17" width="10.265625" style="4" bestFit="1" customWidth="1"/>
    <col min="18" max="18" width="14" style="4" bestFit="1" customWidth="1"/>
    <col min="19" max="19" width="12.73046875" style="4" bestFit="1" customWidth="1"/>
    <col min="20" max="20" width="14" style="4" bestFit="1" customWidth="1"/>
    <col min="21" max="21" width="12.3984375" style="4" bestFit="1" customWidth="1"/>
    <col min="22" max="22" width="13.73046875" style="4" bestFit="1" customWidth="1"/>
    <col min="23" max="23" width="12" style="4" bestFit="1" customWidth="1"/>
    <col min="24" max="24" width="14.59765625" style="4" bestFit="1" customWidth="1"/>
    <col min="25" max="25" width="15.73046875" style="4" bestFit="1" customWidth="1"/>
    <col min="26" max="16384" width="9.1328125" style="4"/>
  </cols>
  <sheetData>
    <row r="1" spans="1:13" ht="21.75" customHeight="1" thickBot="1" x14ac:dyDescent="0.6">
      <c r="A1" s="96" t="s">
        <v>41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1:13" ht="27.4" thickBot="1" x14ac:dyDescent="0.4">
      <c r="A2" s="15" t="s">
        <v>0</v>
      </c>
      <c r="B2" s="16" t="s">
        <v>6</v>
      </c>
      <c r="C2" s="17" t="s">
        <v>135</v>
      </c>
      <c r="D2" s="17" t="s">
        <v>136</v>
      </c>
      <c r="E2" s="16" t="s">
        <v>76</v>
      </c>
      <c r="F2" s="16" t="s">
        <v>1</v>
      </c>
      <c r="G2" s="16" t="s">
        <v>2</v>
      </c>
      <c r="H2" s="16" t="s">
        <v>3</v>
      </c>
      <c r="I2" s="16" t="s">
        <v>62</v>
      </c>
      <c r="J2" s="16" t="s">
        <v>63</v>
      </c>
      <c r="K2" s="16" t="s">
        <v>64</v>
      </c>
      <c r="L2" s="16" t="s">
        <v>15</v>
      </c>
      <c r="M2" s="18" t="s">
        <v>40</v>
      </c>
    </row>
    <row r="3" spans="1:13" x14ac:dyDescent="0.35">
      <c r="A3" s="19" t="s">
        <v>20</v>
      </c>
      <c r="B3" s="20" t="s">
        <v>7</v>
      </c>
      <c r="C3" s="20" t="s">
        <v>33</v>
      </c>
      <c r="D3" s="20" t="s">
        <v>38</v>
      </c>
      <c r="E3" s="20" t="s">
        <v>137</v>
      </c>
      <c r="F3" s="20">
        <v>38.572000000000003</v>
      </c>
      <c r="G3" s="20">
        <v>195.45</v>
      </c>
      <c r="H3" s="20">
        <f t="shared" ref="H3:H15" si="0">F3/3</f>
        <v>12.857333333333335</v>
      </c>
      <c r="I3" s="20">
        <v>3</v>
      </c>
      <c r="J3" s="20">
        <v>29</v>
      </c>
      <c r="K3" s="20">
        <f t="shared" ref="K3:K15" si="1">I3+J3</f>
        <v>32</v>
      </c>
      <c r="L3" s="20" t="s">
        <v>68</v>
      </c>
      <c r="M3" s="21" t="s">
        <v>138</v>
      </c>
    </row>
    <row r="4" spans="1:13" x14ac:dyDescent="0.35">
      <c r="A4" s="22" t="s">
        <v>21</v>
      </c>
      <c r="B4" s="23" t="s">
        <v>7</v>
      </c>
      <c r="C4" s="23" t="s">
        <v>33</v>
      </c>
      <c r="D4" s="23" t="s">
        <v>38</v>
      </c>
      <c r="E4" s="23" t="s">
        <v>137</v>
      </c>
      <c r="F4" s="23">
        <v>55.9</v>
      </c>
      <c r="G4" s="23">
        <v>175.15</v>
      </c>
      <c r="H4" s="23">
        <f t="shared" si="0"/>
        <v>18.633333333333333</v>
      </c>
      <c r="I4" s="23">
        <v>7</v>
      </c>
      <c r="J4" s="23">
        <v>26</v>
      </c>
      <c r="K4" s="23">
        <f t="shared" si="1"/>
        <v>33</v>
      </c>
      <c r="L4" s="23" t="s">
        <v>68</v>
      </c>
      <c r="M4" s="24" t="s">
        <v>138</v>
      </c>
    </row>
    <row r="5" spans="1:13" x14ac:dyDescent="0.35">
      <c r="A5" s="22" t="s">
        <v>22</v>
      </c>
      <c r="B5" s="23" t="s">
        <v>7</v>
      </c>
      <c r="C5" s="23" t="s">
        <v>33</v>
      </c>
      <c r="D5" s="23" t="s">
        <v>38</v>
      </c>
      <c r="E5" s="23" t="s">
        <v>137</v>
      </c>
      <c r="F5" s="23">
        <v>42.7</v>
      </c>
      <c r="G5" s="23">
        <v>179.87799999999999</v>
      </c>
      <c r="H5" s="23">
        <f t="shared" si="0"/>
        <v>14.233333333333334</v>
      </c>
      <c r="I5" s="23">
        <v>2</v>
      </c>
      <c r="J5" s="23">
        <v>36</v>
      </c>
      <c r="K5" s="23">
        <f t="shared" si="1"/>
        <v>38</v>
      </c>
      <c r="L5" s="23" t="s">
        <v>68</v>
      </c>
      <c r="M5" s="24" t="s">
        <v>138</v>
      </c>
    </row>
    <row r="6" spans="1:13" x14ac:dyDescent="0.35">
      <c r="A6" s="22" t="s">
        <v>23</v>
      </c>
      <c r="B6" s="23" t="s">
        <v>7</v>
      </c>
      <c r="C6" s="23" t="s">
        <v>33</v>
      </c>
      <c r="D6" s="23" t="s">
        <v>38</v>
      </c>
      <c r="E6" s="23" t="s">
        <v>137</v>
      </c>
      <c r="F6" s="23">
        <v>106.854</v>
      </c>
      <c r="G6" s="23">
        <v>136.77199999999999</v>
      </c>
      <c r="H6" s="23">
        <f t="shared" si="0"/>
        <v>35.618000000000002</v>
      </c>
      <c r="I6" s="23">
        <v>14</v>
      </c>
      <c r="J6" s="23">
        <v>29</v>
      </c>
      <c r="K6" s="23">
        <f t="shared" si="1"/>
        <v>43</v>
      </c>
      <c r="L6" s="23" t="s">
        <v>68</v>
      </c>
      <c r="M6" s="24" t="s">
        <v>138</v>
      </c>
    </row>
    <row r="7" spans="1:13" x14ac:dyDescent="0.35">
      <c r="A7" s="22" t="s">
        <v>24</v>
      </c>
      <c r="B7" s="23" t="s">
        <v>7</v>
      </c>
      <c r="C7" s="23" t="s">
        <v>33</v>
      </c>
      <c r="D7" s="23" t="s">
        <v>38</v>
      </c>
      <c r="E7" s="23" t="s">
        <v>137</v>
      </c>
      <c r="F7" s="23">
        <v>79.05</v>
      </c>
      <c r="G7" s="23">
        <v>156.78399999999999</v>
      </c>
      <c r="H7" s="23">
        <f t="shared" si="0"/>
        <v>26.349999999999998</v>
      </c>
      <c r="I7" s="23">
        <v>6</v>
      </c>
      <c r="J7" s="23">
        <v>29</v>
      </c>
      <c r="K7" s="23">
        <f t="shared" si="1"/>
        <v>35</v>
      </c>
      <c r="L7" s="23" t="s">
        <v>68</v>
      </c>
      <c r="M7" s="24" t="s">
        <v>138</v>
      </c>
    </row>
    <row r="8" spans="1:13" x14ac:dyDescent="0.35">
      <c r="A8" s="22" t="s">
        <v>25</v>
      </c>
      <c r="B8" s="23" t="s">
        <v>7</v>
      </c>
      <c r="C8" s="23" t="s">
        <v>33</v>
      </c>
      <c r="D8" s="23" t="s">
        <v>38</v>
      </c>
      <c r="E8" s="23" t="s">
        <v>137</v>
      </c>
      <c r="F8" s="23">
        <v>19.082000000000001</v>
      </c>
      <c r="G8" s="23">
        <v>217.614</v>
      </c>
      <c r="H8" s="23">
        <f t="shared" si="0"/>
        <v>6.3606666666666669</v>
      </c>
      <c r="I8" s="23">
        <v>1</v>
      </c>
      <c r="J8" s="23">
        <v>33</v>
      </c>
      <c r="K8" s="23">
        <f t="shared" si="1"/>
        <v>34</v>
      </c>
      <c r="L8" s="23" t="s">
        <v>68</v>
      </c>
      <c r="M8" s="24" t="s">
        <v>138</v>
      </c>
    </row>
    <row r="9" spans="1:13" x14ac:dyDescent="0.35">
      <c r="A9" s="22" t="s">
        <v>26</v>
      </c>
      <c r="B9" s="23" t="s">
        <v>7</v>
      </c>
      <c r="C9" s="23" t="s">
        <v>33</v>
      </c>
      <c r="D9" s="23" t="s">
        <v>38</v>
      </c>
      <c r="E9" s="23" t="s">
        <v>137</v>
      </c>
      <c r="F9" s="23">
        <v>67.835999999999999</v>
      </c>
      <c r="G9" s="23">
        <v>164.19</v>
      </c>
      <c r="H9" s="23">
        <f t="shared" si="0"/>
        <v>22.611999999999998</v>
      </c>
      <c r="I9" s="23">
        <v>8</v>
      </c>
      <c r="J9" s="23">
        <v>33</v>
      </c>
      <c r="K9" s="23">
        <f t="shared" si="1"/>
        <v>41</v>
      </c>
      <c r="L9" s="23" t="s">
        <v>68</v>
      </c>
      <c r="M9" s="24" t="s">
        <v>138</v>
      </c>
    </row>
    <row r="10" spans="1:13" x14ac:dyDescent="0.35">
      <c r="A10" s="22" t="s">
        <v>27</v>
      </c>
      <c r="B10" s="23" t="s">
        <v>7</v>
      </c>
      <c r="C10" s="23" t="s">
        <v>33</v>
      </c>
      <c r="D10" s="23" t="s">
        <v>38</v>
      </c>
      <c r="E10" s="23" t="s">
        <v>137</v>
      </c>
      <c r="F10" s="23">
        <v>147.85</v>
      </c>
      <c r="G10" s="23">
        <v>104.726</v>
      </c>
      <c r="H10" s="23">
        <f t="shared" si="0"/>
        <v>49.283333333333331</v>
      </c>
      <c r="I10" s="23">
        <v>7</v>
      </c>
      <c r="J10" s="23">
        <v>21</v>
      </c>
      <c r="K10" s="23">
        <f t="shared" si="1"/>
        <v>28</v>
      </c>
      <c r="L10" s="23" t="s">
        <v>68</v>
      </c>
      <c r="M10" s="24" t="s">
        <v>138</v>
      </c>
    </row>
    <row r="11" spans="1:13" x14ac:dyDescent="0.35">
      <c r="A11" s="22" t="s">
        <v>28</v>
      </c>
      <c r="B11" s="23" t="s">
        <v>7</v>
      </c>
      <c r="C11" s="23" t="s">
        <v>33</v>
      </c>
      <c r="D11" s="23" t="s">
        <v>38</v>
      </c>
      <c r="E11" s="23" t="s">
        <v>137</v>
      </c>
      <c r="F11" s="23">
        <v>39.811999999999998</v>
      </c>
      <c r="G11" s="23">
        <v>181.66399999999999</v>
      </c>
      <c r="H11" s="23">
        <f t="shared" si="0"/>
        <v>13.270666666666665</v>
      </c>
      <c r="I11" s="23">
        <v>3</v>
      </c>
      <c r="J11" s="23">
        <v>33</v>
      </c>
      <c r="K11" s="23">
        <f t="shared" si="1"/>
        <v>36</v>
      </c>
      <c r="L11" s="23" t="s">
        <v>68</v>
      </c>
      <c r="M11" s="24" t="s">
        <v>138</v>
      </c>
    </row>
    <row r="12" spans="1:13" x14ac:dyDescent="0.35">
      <c r="A12" s="22" t="s">
        <v>29</v>
      </c>
      <c r="B12" s="23" t="s">
        <v>7</v>
      </c>
      <c r="C12" s="23" t="s">
        <v>33</v>
      </c>
      <c r="D12" s="23" t="s">
        <v>38</v>
      </c>
      <c r="E12" s="23" t="s">
        <v>137</v>
      </c>
      <c r="F12" s="23">
        <v>58.558</v>
      </c>
      <c r="G12" s="23">
        <v>154.81399999999999</v>
      </c>
      <c r="H12" s="23">
        <f t="shared" si="0"/>
        <v>19.519333333333332</v>
      </c>
      <c r="I12" s="23">
        <v>6</v>
      </c>
      <c r="J12" s="23">
        <v>33</v>
      </c>
      <c r="K12" s="23">
        <f t="shared" si="1"/>
        <v>39</v>
      </c>
      <c r="L12" s="23" t="s">
        <v>68</v>
      </c>
      <c r="M12" s="24" t="s">
        <v>138</v>
      </c>
    </row>
    <row r="13" spans="1:13" x14ac:dyDescent="0.35">
      <c r="A13" s="22" t="s">
        <v>30</v>
      </c>
      <c r="B13" s="23" t="s">
        <v>7</v>
      </c>
      <c r="C13" s="23" t="s">
        <v>33</v>
      </c>
      <c r="D13" s="23" t="s">
        <v>38</v>
      </c>
      <c r="E13" s="23" t="s">
        <v>137</v>
      </c>
      <c r="F13" s="23">
        <v>18.347999999999999</v>
      </c>
      <c r="G13" s="23">
        <v>198</v>
      </c>
      <c r="H13" s="23">
        <f t="shared" si="0"/>
        <v>6.1159999999999997</v>
      </c>
      <c r="I13" s="23">
        <v>4</v>
      </c>
      <c r="J13" s="23">
        <v>28</v>
      </c>
      <c r="K13" s="23">
        <f t="shared" si="1"/>
        <v>32</v>
      </c>
      <c r="L13" s="23" t="s">
        <v>68</v>
      </c>
      <c r="M13" s="24" t="s">
        <v>138</v>
      </c>
    </row>
    <row r="14" spans="1:13" x14ac:dyDescent="0.35">
      <c r="A14" s="22" t="s">
        <v>31</v>
      </c>
      <c r="B14" s="23" t="s">
        <v>7</v>
      </c>
      <c r="C14" s="23" t="s">
        <v>33</v>
      </c>
      <c r="D14" s="23" t="s">
        <v>38</v>
      </c>
      <c r="E14" s="23" t="s">
        <v>137</v>
      </c>
      <c r="F14" s="23">
        <v>91.936000000000007</v>
      </c>
      <c r="G14" s="23">
        <v>110.474</v>
      </c>
      <c r="H14" s="23">
        <f t="shared" si="0"/>
        <v>30.645333333333337</v>
      </c>
      <c r="I14" s="23">
        <v>11</v>
      </c>
      <c r="J14" s="23">
        <v>30</v>
      </c>
      <c r="K14" s="23">
        <f t="shared" si="1"/>
        <v>41</v>
      </c>
      <c r="L14" s="23" t="s">
        <v>68</v>
      </c>
      <c r="M14" s="24" t="s">
        <v>138</v>
      </c>
    </row>
    <row r="15" spans="1:13" x14ac:dyDescent="0.35">
      <c r="A15" s="22" t="s">
        <v>32</v>
      </c>
      <c r="B15" s="23" t="s">
        <v>7</v>
      </c>
      <c r="C15" s="23" t="s">
        <v>33</v>
      </c>
      <c r="D15" s="23" t="s">
        <v>38</v>
      </c>
      <c r="E15" s="23" t="s">
        <v>137</v>
      </c>
      <c r="F15" s="23">
        <v>21.257999999999999</v>
      </c>
      <c r="G15" s="23">
        <v>143.24600000000001</v>
      </c>
      <c r="H15" s="23">
        <f t="shared" si="0"/>
        <v>7.0859999999999994</v>
      </c>
      <c r="I15" s="23">
        <v>1</v>
      </c>
      <c r="J15" s="23">
        <v>19</v>
      </c>
      <c r="K15" s="23">
        <f t="shared" si="1"/>
        <v>20</v>
      </c>
      <c r="L15" s="23" t="s">
        <v>68</v>
      </c>
      <c r="M15" s="24" t="s">
        <v>138</v>
      </c>
    </row>
    <row r="16" spans="1:13" ht="13.9" thickBot="1" x14ac:dyDescent="0.4">
      <c r="A16" s="94" t="s">
        <v>43</v>
      </c>
      <c r="B16" s="95"/>
      <c r="C16" s="95"/>
      <c r="D16" s="25"/>
      <c r="E16" s="25"/>
      <c r="F16" s="25">
        <f>AVERAGE(F3:F15)</f>
        <v>60.59661538461539</v>
      </c>
      <c r="G16" s="25">
        <f t="shared" ref="G16:K16" si="2">AVERAGE(G3:G15)</f>
        <v>162.9816923076923</v>
      </c>
      <c r="H16" s="25">
        <f t="shared" si="2"/>
        <v>20.198871794871796</v>
      </c>
      <c r="I16" s="25">
        <f t="shared" si="2"/>
        <v>5.615384615384615</v>
      </c>
      <c r="J16" s="25">
        <f t="shared" si="2"/>
        <v>29.153846153846153</v>
      </c>
      <c r="K16" s="25">
        <f t="shared" si="2"/>
        <v>34.769230769230766</v>
      </c>
      <c r="L16" s="23"/>
      <c r="M16" s="24"/>
    </row>
    <row r="17" spans="1:13" ht="13.9" thickBot="1" x14ac:dyDescent="0.4">
      <c r="A17" s="92" t="s">
        <v>44</v>
      </c>
      <c r="B17" s="93"/>
      <c r="C17" s="93"/>
      <c r="D17" s="26"/>
      <c r="E17" s="26"/>
      <c r="F17" s="26">
        <f>(_xlfn.STDEV.P(F3:F15)/SQRT(13))</f>
        <v>10.160695313263547</v>
      </c>
      <c r="G17" s="26">
        <f t="shared" ref="G17:K17" si="3">(_xlfn.STDEV.P(G3:G15)/SQRT(13))</f>
        <v>8.8983593404232302</v>
      </c>
      <c r="H17" s="26">
        <f t="shared" si="3"/>
        <v>3.386898437754517</v>
      </c>
      <c r="I17" s="26">
        <f t="shared" si="3"/>
        <v>1.0351140436180948</v>
      </c>
      <c r="J17" s="26">
        <f t="shared" si="3"/>
        <v>1.3047303734073803</v>
      </c>
      <c r="K17" s="26">
        <f t="shared" si="3"/>
        <v>1.6467786239018865</v>
      </c>
      <c r="L17" s="27"/>
      <c r="M17" s="91"/>
    </row>
    <row r="18" spans="1:13" ht="13.9" thickBot="1" x14ac:dyDescent="0.4">
      <c r="A18" s="28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35">
      <c r="A19" s="29">
        <v>4746</v>
      </c>
      <c r="B19" s="30" t="s">
        <v>7</v>
      </c>
      <c r="C19" s="30" t="s">
        <v>19</v>
      </c>
      <c r="D19" s="30" t="s">
        <v>139</v>
      </c>
      <c r="E19" s="30" t="s">
        <v>4</v>
      </c>
      <c r="F19" s="30">
        <v>71.581999999999994</v>
      </c>
      <c r="G19" s="30">
        <v>167.66200000000001</v>
      </c>
      <c r="H19" s="30">
        <f t="shared" ref="H19:H30" si="4">F19/3</f>
        <v>23.860666666666663</v>
      </c>
      <c r="I19" s="30">
        <v>7</v>
      </c>
      <c r="J19" s="30">
        <v>42</v>
      </c>
      <c r="K19" s="30">
        <f t="shared" ref="K19:K30" si="5">J19+I19</f>
        <v>49</v>
      </c>
      <c r="L19" s="30" t="s">
        <v>72</v>
      </c>
      <c r="M19" s="21" t="s">
        <v>74</v>
      </c>
    </row>
    <row r="20" spans="1:13" x14ac:dyDescent="0.35">
      <c r="A20" s="31">
        <v>4747</v>
      </c>
      <c r="B20" s="32" t="s">
        <v>7</v>
      </c>
      <c r="C20" s="32" t="s">
        <v>19</v>
      </c>
      <c r="D20" s="32" t="s">
        <v>139</v>
      </c>
      <c r="E20" s="32" t="s">
        <v>4</v>
      </c>
      <c r="F20" s="32">
        <v>51.475999999999999</v>
      </c>
      <c r="G20" s="32">
        <v>197.834</v>
      </c>
      <c r="H20" s="32">
        <f t="shared" si="4"/>
        <v>17.158666666666665</v>
      </c>
      <c r="I20" s="32">
        <v>4</v>
      </c>
      <c r="J20" s="32">
        <v>54</v>
      </c>
      <c r="K20" s="32">
        <f t="shared" si="5"/>
        <v>58</v>
      </c>
      <c r="L20" s="32" t="s">
        <v>72</v>
      </c>
      <c r="M20" s="24" t="s">
        <v>74</v>
      </c>
    </row>
    <row r="21" spans="1:13" x14ac:dyDescent="0.35">
      <c r="A21" s="31">
        <v>4768</v>
      </c>
      <c r="B21" s="32" t="s">
        <v>7</v>
      </c>
      <c r="C21" s="32" t="s">
        <v>19</v>
      </c>
      <c r="D21" s="32" t="s">
        <v>139</v>
      </c>
      <c r="E21" s="32" t="s">
        <v>4</v>
      </c>
      <c r="F21" s="32">
        <v>37.334000000000003</v>
      </c>
      <c r="G21" s="32">
        <v>151.988</v>
      </c>
      <c r="H21" s="32">
        <f t="shared" si="4"/>
        <v>12.444666666666668</v>
      </c>
      <c r="I21" s="32">
        <v>6</v>
      </c>
      <c r="J21" s="32">
        <v>30</v>
      </c>
      <c r="K21" s="32">
        <f t="shared" si="5"/>
        <v>36</v>
      </c>
      <c r="L21" s="32" t="s">
        <v>72</v>
      </c>
      <c r="M21" s="24" t="s">
        <v>74</v>
      </c>
    </row>
    <row r="22" spans="1:13" x14ac:dyDescent="0.35">
      <c r="A22" s="31">
        <v>4831</v>
      </c>
      <c r="B22" s="32" t="s">
        <v>7</v>
      </c>
      <c r="C22" s="32" t="s">
        <v>19</v>
      </c>
      <c r="D22" s="32" t="s">
        <v>139</v>
      </c>
      <c r="E22" s="32" t="s">
        <v>4</v>
      </c>
      <c r="F22" s="32">
        <v>75.182000000000002</v>
      </c>
      <c r="G22" s="32">
        <v>118.428</v>
      </c>
      <c r="H22" s="32">
        <f t="shared" si="4"/>
        <v>25.060666666666666</v>
      </c>
      <c r="I22" s="32">
        <v>10</v>
      </c>
      <c r="J22" s="32">
        <v>25</v>
      </c>
      <c r="K22" s="32">
        <f t="shared" si="5"/>
        <v>35</v>
      </c>
      <c r="L22" s="32" t="s">
        <v>72</v>
      </c>
      <c r="M22" s="24" t="s">
        <v>74</v>
      </c>
    </row>
    <row r="23" spans="1:13" x14ac:dyDescent="0.35">
      <c r="A23" s="31">
        <v>4838</v>
      </c>
      <c r="B23" s="32" t="s">
        <v>7</v>
      </c>
      <c r="C23" s="32" t="s">
        <v>19</v>
      </c>
      <c r="D23" s="32" t="s">
        <v>139</v>
      </c>
      <c r="E23" s="32" t="s">
        <v>4</v>
      </c>
      <c r="F23" s="32">
        <v>53.078000000000003</v>
      </c>
      <c r="G23" s="32">
        <v>128.88800000000001</v>
      </c>
      <c r="H23" s="32">
        <f t="shared" si="4"/>
        <v>17.692666666666668</v>
      </c>
      <c r="I23" s="32">
        <v>6</v>
      </c>
      <c r="J23" s="32">
        <v>28</v>
      </c>
      <c r="K23" s="32">
        <f t="shared" si="5"/>
        <v>34</v>
      </c>
      <c r="L23" s="32" t="s">
        <v>72</v>
      </c>
      <c r="M23" s="24" t="s">
        <v>74</v>
      </c>
    </row>
    <row r="24" spans="1:13" x14ac:dyDescent="0.35">
      <c r="A24" s="31">
        <v>4979</v>
      </c>
      <c r="B24" s="32" t="s">
        <v>7</v>
      </c>
      <c r="C24" s="32" t="s">
        <v>19</v>
      </c>
      <c r="D24" s="32" t="s">
        <v>139</v>
      </c>
      <c r="E24" s="32" t="s">
        <v>4</v>
      </c>
      <c r="F24" s="32">
        <v>65.475999999999999</v>
      </c>
      <c r="G24" s="32">
        <v>116.28</v>
      </c>
      <c r="H24" s="32">
        <f t="shared" si="4"/>
        <v>21.825333333333333</v>
      </c>
      <c r="I24" s="32">
        <v>12</v>
      </c>
      <c r="J24" s="32">
        <v>30</v>
      </c>
      <c r="K24" s="32">
        <f t="shared" si="5"/>
        <v>42</v>
      </c>
      <c r="L24" s="32" t="s">
        <v>72</v>
      </c>
      <c r="M24" s="24" t="s">
        <v>74</v>
      </c>
    </row>
    <row r="25" spans="1:13" x14ac:dyDescent="0.35">
      <c r="A25" s="31">
        <v>4980</v>
      </c>
      <c r="B25" s="32" t="s">
        <v>7</v>
      </c>
      <c r="C25" s="32" t="s">
        <v>19</v>
      </c>
      <c r="D25" s="32" t="s">
        <v>139</v>
      </c>
      <c r="E25" s="32" t="s">
        <v>4</v>
      </c>
      <c r="F25" s="32">
        <v>32.65</v>
      </c>
      <c r="G25" s="32">
        <v>147.346</v>
      </c>
      <c r="H25" s="32">
        <f t="shared" si="4"/>
        <v>10.883333333333333</v>
      </c>
      <c r="I25" s="32">
        <v>2</v>
      </c>
      <c r="J25" s="32">
        <v>16</v>
      </c>
      <c r="K25" s="32">
        <f t="shared" si="5"/>
        <v>18</v>
      </c>
      <c r="L25" s="32" t="s">
        <v>72</v>
      </c>
      <c r="M25" s="24" t="s">
        <v>74</v>
      </c>
    </row>
    <row r="26" spans="1:13" x14ac:dyDescent="0.35">
      <c r="A26" s="31">
        <v>4981</v>
      </c>
      <c r="B26" s="32" t="s">
        <v>7</v>
      </c>
      <c r="C26" s="32" t="s">
        <v>19</v>
      </c>
      <c r="D26" s="32" t="s">
        <v>139</v>
      </c>
      <c r="E26" s="32" t="s">
        <v>4</v>
      </c>
      <c r="F26" s="32">
        <v>27.225999999999999</v>
      </c>
      <c r="G26" s="32">
        <v>161.40199999999999</v>
      </c>
      <c r="H26" s="32">
        <f t="shared" si="4"/>
        <v>9.075333333333333</v>
      </c>
      <c r="I26" s="32">
        <v>6</v>
      </c>
      <c r="J26" s="32">
        <v>25</v>
      </c>
      <c r="K26" s="32">
        <f t="shared" si="5"/>
        <v>31</v>
      </c>
      <c r="L26" s="32" t="s">
        <v>72</v>
      </c>
      <c r="M26" s="24" t="s">
        <v>74</v>
      </c>
    </row>
    <row r="27" spans="1:13" x14ac:dyDescent="0.35">
      <c r="A27" s="31">
        <v>648</v>
      </c>
      <c r="B27" s="32" t="s">
        <v>7</v>
      </c>
      <c r="C27" s="32" t="s">
        <v>19</v>
      </c>
      <c r="D27" s="32" t="s">
        <v>139</v>
      </c>
      <c r="E27" s="32" t="s">
        <v>4</v>
      </c>
      <c r="F27" s="32">
        <v>75.13</v>
      </c>
      <c r="G27" s="32">
        <v>89.638000000000005</v>
      </c>
      <c r="H27" s="32">
        <f t="shared" si="4"/>
        <v>25.043333333333333</v>
      </c>
      <c r="I27" s="32">
        <v>5</v>
      </c>
      <c r="J27" s="32">
        <v>12</v>
      </c>
      <c r="K27" s="32">
        <f t="shared" si="5"/>
        <v>17</v>
      </c>
      <c r="L27" s="32" t="s">
        <v>72</v>
      </c>
      <c r="M27" s="24" t="s">
        <v>74</v>
      </c>
    </row>
    <row r="28" spans="1:13" x14ac:dyDescent="0.35">
      <c r="A28" s="31">
        <v>652</v>
      </c>
      <c r="B28" s="32" t="s">
        <v>7</v>
      </c>
      <c r="C28" s="32" t="s">
        <v>19</v>
      </c>
      <c r="D28" s="32" t="s">
        <v>139</v>
      </c>
      <c r="E28" s="32" t="s">
        <v>4</v>
      </c>
      <c r="F28" s="32">
        <v>81.206000000000003</v>
      </c>
      <c r="G28" s="32">
        <v>142.29</v>
      </c>
      <c r="H28" s="32">
        <f t="shared" si="4"/>
        <v>27.068666666666669</v>
      </c>
      <c r="I28" s="32">
        <v>5</v>
      </c>
      <c r="J28" s="32">
        <v>22</v>
      </c>
      <c r="K28" s="32">
        <f t="shared" si="5"/>
        <v>27</v>
      </c>
      <c r="L28" s="32" t="s">
        <v>72</v>
      </c>
      <c r="M28" s="24" t="s">
        <v>74</v>
      </c>
    </row>
    <row r="29" spans="1:13" x14ac:dyDescent="0.35">
      <c r="A29" s="31">
        <v>4769</v>
      </c>
      <c r="B29" s="32" t="s">
        <v>18</v>
      </c>
      <c r="C29" s="32" t="s">
        <v>19</v>
      </c>
      <c r="D29" s="32" t="s">
        <v>139</v>
      </c>
      <c r="E29" s="32" t="s">
        <v>4</v>
      </c>
      <c r="F29" s="32">
        <v>89.358000000000004</v>
      </c>
      <c r="G29" s="32">
        <v>118.096</v>
      </c>
      <c r="H29" s="32">
        <f t="shared" si="4"/>
        <v>29.786000000000001</v>
      </c>
      <c r="I29" s="32">
        <v>9</v>
      </c>
      <c r="J29" s="32">
        <v>32</v>
      </c>
      <c r="K29" s="32">
        <f t="shared" si="5"/>
        <v>41</v>
      </c>
      <c r="L29" s="32" t="s">
        <v>72</v>
      </c>
      <c r="M29" s="24" t="s">
        <v>74</v>
      </c>
    </row>
    <row r="30" spans="1:13" x14ac:dyDescent="0.35">
      <c r="A30" s="31">
        <v>4978</v>
      </c>
      <c r="B30" s="32" t="s">
        <v>18</v>
      </c>
      <c r="C30" s="32" t="s">
        <v>19</v>
      </c>
      <c r="D30" s="32" t="s">
        <v>139</v>
      </c>
      <c r="E30" s="32" t="s">
        <v>4</v>
      </c>
      <c r="F30" s="32">
        <v>49.765999999999998</v>
      </c>
      <c r="G30" s="32">
        <v>128.41</v>
      </c>
      <c r="H30" s="32">
        <f t="shared" si="4"/>
        <v>16.588666666666665</v>
      </c>
      <c r="I30" s="32">
        <v>4</v>
      </c>
      <c r="J30" s="32">
        <v>29</v>
      </c>
      <c r="K30" s="32">
        <f t="shared" si="5"/>
        <v>33</v>
      </c>
      <c r="L30" s="32" t="s">
        <v>72</v>
      </c>
      <c r="M30" s="24" t="s">
        <v>74</v>
      </c>
    </row>
    <row r="31" spans="1:13" ht="13.9" thickBot="1" x14ac:dyDescent="0.4">
      <c r="A31" s="94" t="s">
        <v>43</v>
      </c>
      <c r="B31" s="95"/>
      <c r="C31" s="95"/>
      <c r="D31" s="25"/>
      <c r="E31" s="25"/>
      <c r="F31" s="25">
        <f>AVERAGE(F19:F30)</f>
        <v>59.122000000000007</v>
      </c>
      <c r="G31" s="25">
        <f t="shared" ref="G31:K31" si="6">AVERAGE(G19:G30)</f>
        <v>139.02183333333332</v>
      </c>
      <c r="H31" s="25">
        <f t="shared" si="6"/>
        <v>19.707333333333331</v>
      </c>
      <c r="I31" s="25">
        <f t="shared" si="6"/>
        <v>6.333333333333333</v>
      </c>
      <c r="J31" s="25">
        <f t="shared" si="6"/>
        <v>28.75</v>
      </c>
      <c r="K31" s="25">
        <f t="shared" si="6"/>
        <v>35.083333333333336</v>
      </c>
      <c r="L31" s="32"/>
      <c r="M31" s="24"/>
    </row>
    <row r="32" spans="1:13" ht="13.9" thickBot="1" x14ac:dyDescent="0.4">
      <c r="A32" s="92" t="s">
        <v>44</v>
      </c>
      <c r="B32" s="93"/>
      <c r="C32" s="93"/>
      <c r="D32" s="26"/>
      <c r="E32" s="26"/>
      <c r="F32" s="26">
        <f>(_xlfn.STDEV.P(F19:F30)/SQRT(12))</f>
        <v>5.5821440673713267</v>
      </c>
      <c r="G32" s="26">
        <f t="shared" ref="G32:K32" si="7">(_xlfn.STDEV.P(G19:G30)/SQRT(12))</f>
        <v>7.9325945610441737</v>
      </c>
      <c r="H32" s="26">
        <f t="shared" si="7"/>
        <v>1.8607146891237771</v>
      </c>
      <c r="I32" s="26">
        <f t="shared" si="7"/>
        <v>0.7757911135427189</v>
      </c>
      <c r="J32" s="26">
        <f t="shared" si="7"/>
        <v>3.0553345879697766</v>
      </c>
      <c r="K32" s="26">
        <f t="shared" si="7"/>
        <v>3.2370647140523721</v>
      </c>
      <c r="L32" s="33"/>
      <c r="M32" s="90"/>
    </row>
    <row r="33" spans="1:13" ht="13.9" thickBot="1" x14ac:dyDescent="0.4">
      <c r="A33" s="28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35">
      <c r="A34" s="34">
        <v>11735</v>
      </c>
      <c r="B34" s="35" t="s">
        <v>7</v>
      </c>
      <c r="C34" s="35" t="s">
        <v>16</v>
      </c>
      <c r="D34" s="35" t="s">
        <v>38</v>
      </c>
      <c r="E34" s="35" t="s">
        <v>4</v>
      </c>
      <c r="F34" s="35">
        <v>70.902000000000001</v>
      </c>
      <c r="G34" s="35">
        <v>181.26</v>
      </c>
      <c r="H34" s="35">
        <f t="shared" ref="H34:H45" si="8">F34/3</f>
        <v>23.634</v>
      </c>
      <c r="I34" s="35">
        <v>5</v>
      </c>
      <c r="J34" s="35">
        <v>20</v>
      </c>
      <c r="K34" s="35">
        <f t="shared" ref="K34:K45" si="9">I34+J34</f>
        <v>25</v>
      </c>
      <c r="L34" s="35" t="s">
        <v>68</v>
      </c>
      <c r="M34" s="21" t="s">
        <v>74</v>
      </c>
    </row>
    <row r="35" spans="1:13" x14ac:dyDescent="0.35">
      <c r="A35" s="36">
        <v>11737</v>
      </c>
      <c r="B35" s="37" t="s">
        <v>7</v>
      </c>
      <c r="C35" s="37" t="s">
        <v>16</v>
      </c>
      <c r="D35" s="37" t="s">
        <v>38</v>
      </c>
      <c r="E35" s="37" t="s">
        <v>4</v>
      </c>
      <c r="F35" s="37">
        <v>19.614000000000001</v>
      </c>
      <c r="G35" s="37">
        <v>199.99</v>
      </c>
      <c r="H35" s="37">
        <f t="shared" si="8"/>
        <v>6.5380000000000003</v>
      </c>
      <c r="I35" s="37">
        <v>2</v>
      </c>
      <c r="J35" s="37">
        <v>12</v>
      </c>
      <c r="K35" s="37">
        <f t="shared" si="9"/>
        <v>14</v>
      </c>
      <c r="L35" s="37" t="s">
        <v>68</v>
      </c>
      <c r="M35" s="24" t="s">
        <v>74</v>
      </c>
    </row>
    <row r="36" spans="1:13" x14ac:dyDescent="0.35">
      <c r="A36" s="36">
        <v>11738</v>
      </c>
      <c r="B36" s="37" t="s">
        <v>7</v>
      </c>
      <c r="C36" s="37" t="s">
        <v>16</v>
      </c>
      <c r="D36" s="37" t="s">
        <v>38</v>
      </c>
      <c r="E36" s="37" t="s">
        <v>4</v>
      </c>
      <c r="F36" s="37">
        <v>21.34</v>
      </c>
      <c r="G36" s="37">
        <v>190.74799999999999</v>
      </c>
      <c r="H36" s="37">
        <f t="shared" si="8"/>
        <v>7.1133333333333333</v>
      </c>
      <c r="I36" s="37">
        <v>3</v>
      </c>
      <c r="J36" s="37">
        <v>14</v>
      </c>
      <c r="K36" s="37">
        <f t="shared" si="9"/>
        <v>17</v>
      </c>
      <c r="L36" s="37" t="s">
        <v>68</v>
      </c>
      <c r="M36" s="24" t="s">
        <v>74</v>
      </c>
    </row>
    <row r="37" spans="1:13" x14ac:dyDescent="0.35">
      <c r="A37" s="36">
        <v>11843</v>
      </c>
      <c r="B37" s="37" t="s">
        <v>7</v>
      </c>
      <c r="C37" s="37" t="s">
        <v>16</v>
      </c>
      <c r="D37" s="37" t="s">
        <v>38</v>
      </c>
      <c r="E37" s="37" t="s">
        <v>4</v>
      </c>
      <c r="F37" s="37">
        <v>17.649999999999999</v>
      </c>
      <c r="G37" s="37">
        <v>230.05</v>
      </c>
      <c r="H37" s="37">
        <f t="shared" si="8"/>
        <v>5.8833333333333329</v>
      </c>
      <c r="I37" s="37">
        <v>2</v>
      </c>
      <c r="J37" s="37">
        <v>17</v>
      </c>
      <c r="K37" s="37">
        <f t="shared" si="9"/>
        <v>19</v>
      </c>
      <c r="L37" s="37" t="s">
        <v>68</v>
      </c>
      <c r="M37" s="24" t="s">
        <v>74</v>
      </c>
    </row>
    <row r="38" spans="1:13" x14ac:dyDescent="0.35">
      <c r="A38" s="36">
        <v>11844</v>
      </c>
      <c r="B38" s="37" t="s">
        <v>7</v>
      </c>
      <c r="C38" s="37" t="s">
        <v>16</v>
      </c>
      <c r="D38" s="37" t="s">
        <v>38</v>
      </c>
      <c r="E38" s="37" t="s">
        <v>4</v>
      </c>
      <c r="F38" s="37">
        <v>41.323999999999998</v>
      </c>
      <c r="G38" s="37">
        <v>198.62</v>
      </c>
      <c r="H38" s="37">
        <f t="shared" si="8"/>
        <v>13.774666666666667</v>
      </c>
      <c r="I38" s="37">
        <v>3</v>
      </c>
      <c r="J38" s="37">
        <v>17</v>
      </c>
      <c r="K38" s="37">
        <f t="shared" si="9"/>
        <v>20</v>
      </c>
      <c r="L38" s="37" t="s">
        <v>68</v>
      </c>
      <c r="M38" s="24" t="s">
        <v>74</v>
      </c>
    </row>
    <row r="39" spans="1:13" x14ac:dyDescent="0.35">
      <c r="A39" s="36">
        <v>11845</v>
      </c>
      <c r="B39" s="37" t="s">
        <v>7</v>
      </c>
      <c r="C39" s="37" t="s">
        <v>16</v>
      </c>
      <c r="D39" s="37" t="s">
        <v>38</v>
      </c>
      <c r="E39" s="37" t="s">
        <v>4</v>
      </c>
      <c r="F39" s="37">
        <v>61.554000000000002</v>
      </c>
      <c r="G39" s="37">
        <v>186.94800000000001</v>
      </c>
      <c r="H39" s="37">
        <f t="shared" si="8"/>
        <v>20.518000000000001</v>
      </c>
      <c r="I39" s="37">
        <v>9</v>
      </c>
      <c r="J39" s="37">
        <v>20</v>
      </c>
      <c r="K39" s="37">
        <f t="shared" si="9"/>
        <v>29</v>
      </c>
      <c r="L39" s="37" t="s">
        <v>68</v>
      </c>
      <c r="M39" s="24" t="s">
        <v>74</v>
      </c>
    </row>
    <row r="40" spans="1:13" x14ac:dyDescent="0.35">
      <c r="A40" s="36">
        <v>11853</v>
      </c>
      <c r="B40" s="37" t="s">
        <v>7</v>
      </c>
      <c r="C40" s="37" t="s">
        <v>16</v>
      </c>
      <c r="D40" s="37" t="s">
        <v>38</v>
      </c>
      <c r="E40" s="37" t="s">
        <v>4</v>
      </c>
      <c r="F40" s="37">
        <v>2.8580000000000001</v>
      </c>
      <c r="G40" s="37">
        <v>265.726</v>
      </c>
      <c r="H40" s="37">
        <f t="shared" si="8"/>
        <v>0.95266666666666666</v>
      </c>
      <c r="I40" s="37">
        <v>1</v>
      </c>
      <c r="J40" s="37">
        <v>11</v>
      </c>
      <c r="K40" s="37">
        <f t="shared" si="9"/>
        <v>12</v>
      </c>
      <c r="L40" s="37" t="s">
        <v>68</v>
      </c>
      <c r="M40" s="24" t="s">
        <v>74</v>
      </c>
    </row>
    <row r="41" spans="1:13" x14ac:dyDescent="0.35">
      <c r="A41" s="36">
        <v>11856</v>
      </c>
      <c r="B41" s="37" t="s">
        <v>7</v>
      </c>
      <c r="C41" s="37" t="s">
        <v>16</v>
      </c>
      <c r="D41" s="37" t="s">
        <v>38</v>
      </c>
      <c r="E41" s="37" t="s">
        <v>4</v>
      </c>
      <c r="F41" s="37">
        <v>18.036000000000001</v>
      </c>
      <c r="G41" s="37">
        <v>175.40600000000001</v>
      </c>
      <c r="H41" s="37">
        <f t="shared" si="8"/>
        <v>6.0120000000000005</v>
      </c>
      <c r="I41" s="37">
        <v>1</v>
      </c>
      <c r="J41" s="37">
        <v>17</v>
      </c>
      <c r="K41" s="37">
        <f t="shared" si="9"/>
        <v>18</v>
      </c>
      <c r="L41" s="37" t="s">
        <v>68</v>
      </c>
      <c r="M41" s="24" t="s">
        <v>74</v>
      </c>
    </row>
    <row r="42" spans="1:13" x14ac:dyDescent="0.35">
      <c r="A42" s="36">
        <v>10955</v>
      </c>
      <c r="B42" s="37" t="s">
        <v>7</v>
      </c>
      <c r="C42" s="37" t="s">
        <v>16</v>
      </c>
      <c r="D42" s="37" t="s">
        <v>38</v>
      </c>
      <c r="E42" s="37" t="s">
        <v>4</v>
      </c>
      <c r="F42" s="37">
        <v>109.866</v>
      </c>
      <c r="G42" s="37">
        <v>116.72199999999999</v>
      </c>
      <c r="H42" s="37">
        <f t="shared" si="8"/>
        <v>36.622</v>
      </c>
      <c r="I42" s="37">
        <v>10</v>
      </c>
      <c r="J42" s="37">
        <v>21</v>
      </c>
      <c r="K42" s="37">
        <f t="shared" si="9"/>
        <v>31</v>
      </c>
      <c r="L42" s="37" t="s">
        <v>68</v>
      </c>
      <c r="M42" s="24" t="s">
        <v>74</v>
      </c>
    </row>
    <row r="43" spans="1:13" x14ac:dyDescent="0.35">
      <c r="A43" s="36">
        <v>10956</v>
      </c>
      <c r="B43" s="37" t="s">
        <v>7</v>
      </c>
      <c r="C43" s="37" t="s">
        <v>16</v>
      </c>
      <c r="D43" s="37" t="s">
        <v>38</v>
      </c>
      <c r="E43" s="37" t="s">
        <v>4</v>
      </c>
      <c r="F43" s="37">
        <v>68.5</v>
      </c>
      <c r="G43" s="37">
        <v>130.68799999999999</v>
      </c>
      <c r="H43" s="37">
        <f t="shared" si="8"/>
        <v>22.833333333333332</v>
      </c>
      <c r="I43" s="37">
        <v>7</v>
      </c>
      <c r="J43" s="37">
        <v>19</v>
      </c>
      <c r="K43" s="37">
        <f t="shared" si="9"/>
        <v>26</v>
      </c>
      <c r="L43" s="37" t="s">
        <v>68</v>
      </c>
      <c r="M43" s="24" t="s">
        <v>74</v>
      </c>
    </row>
    <row r="44" spans="1:13" x14ac:dyDescent="0.35">
      <c r="A44" s="36">
        <v>10970</v>
      </c>
      <c r="B44" s="37" t="s">
        <v>7</v>
      </c>
      <c r="C44" s="37" t="s">
        <v>16</v>
      </c>
      <c r="D44" s="37" t="s">
        <v>38</v>
      </c>
      <c r="E44" s="37" t="s">
        <v>4</v>
      </c>
      <c r="F44" s="37">
        <v>35.131999999999998</v>
      </c>
      <c r="G44" s="37">
        <v>168.76</v>
      </c>
      <c r="H44" s="37">
        <f t="shared" si="8"/>
        <v>11.710666666666667</v>
      </c>
      <c r="I44" s="37">
        <v>3</v>
      </c>
      <c r="J44" s="37">
        <v>22</v>
      </c>
      <c r="K44" s="37">
        <f t="shared" si="9"/>
        <v>25</v>
      </c>
      <c r="L44" s="37" t="s">
        <v>68</v>
      </c>
      <c r="M44" s="24" t="s">
        <v>74</v>
      </c>
    </row>
    <row r="45" spans="1:13" x14ac:dyDescent="0.35">
      <c r="A45" s="36">
        <v>10971</v>
      </c>
      <c r="B45" s="37" t="s">
        <v>7</v>
      </c>
      <c r="C45" s="37" t="s">
        <v>16</v>
      </c>
      <c r="D45" s="37" t="s">
        <v>38</v>
      </c>
      <c r="E45" s="37" t="s">
        <v>4</v>
      </c>
      <c r="F45" s="37">
        <v>46.875999999999998</v>
      </c>
      <c r="G45" s="37">
        <v>139.58000000000001</v>
      </c>
      <c r="H45" s="37">
        <f t="shared" si="8"/>
        <v>15.625333333333332</v>
      </c>
      <c r="I45" s="37">
        <v>5</v>
      </c>
      <c r="J45" s="37">
        <v>18</v>
      </c>
      <c r="K45" s="37">
        <f t="shared" si="9"/>
        <v>23</v>
      </c>
      <c r="L45" s="37" t="s">
        <v>68</v>
      </c>
      <c r="M45" s="24" t="s">
        <v>74</v>
      </c>
    </row>
    <row r="46" spans="1:13" ht="13.9" thickBot="1" x14ac:dyDescent="0.4">
      <c r="A46" s="94" t="s">
        <v>43</v>
      </c>
      <c r="B46" s="95"/>
      <c r="C46" s="95"/>
      <c r="D46" s="25"/>
      <c r="E46" s="25"/>
      <c r="F46" s="25">
        <f>AVERAGE(F34:F45)</f>
        <v>42.804333333333339</v>
      </c>
      <c r="G46" s="25">
        <f t="shared" ref="G46:K46" si="10">AVERAGE(G34:G45)</f>
        <v>182.04150000000001</v>
      </c>
      <c r="H46" s="25">
        <f t="shared" si="10"/>
        <v>14.268111111111113</v>
      </c>
      <c r="I46" s="25">
        <f t="shared" si="10"/>
        <v>4.25</v>
      </c>
      <c r="J46" s="25">
        <f t="shared" si="10"/>
        <v>17.333333333333332</v>
      </c>
      <c r="K46" s="25">
        <f t="shared" si="10"/>
        <v>21.583333333333332</v>
      </c>
      <c r="L46" s="37"/>
      <c r="M46" s="24"/>
    </row>
    <row r="47" spans="1:13" ht="13.9" thickBot="1" x14ac:dyDescent="0.4">
      <c r="A47" s="92" t="s">
        <v>44</v>
      </c>
      <c r="B47" s="93"/>
      <c r="C47" s="93"/>
      <c r="D47" s="26"/>
      <c r="E47" s="26"/>
      <c r="F47" s="26">
        <f>_xlfn.STDEV.P(F34:F45)/SQRT(12)</f>
        <v>8.423111139508876</v>
      </c>
      <c r="G47" s="26">
        <f t="shared" ref="G47:K47" si="11">_xlfn.STDEV.P(G34:G45)/SQRT(12)</f>
        <v>11.466321664201823</v>
      </c>
      <c r="H47" s="26">
        <f t="shared" si="11"/>
        <v>2.8077037131696239</v>
      </c>
      <c r="I47" s="26">
        <f t="shared" si="11"/>
        <v>0.83437434977086611</v>
      </c>
      <c r="J47" s="26">
        <f t="shared" si="11"/>
        <v>0.95984180795394414</v>
      </c>
      <c r="K47" s="26">
        <f t="shared" si="11"/>
        <v>1.6264238776006794</v>
      </c>
      <c r="L47" s="38"/>
      <c r="M47" s="89"/>
    </row>
    <row r="48" spans="1:13" ht="13.9" thickBot="1" x14ac:dyDescent="0.4">
      <c r="A48" s="28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25" x14ac:dyDescent="0.35">
      <c r="A49" s="39">
        <v>1</v>
      </c>
      <c r="B49" s="40" t="s">
        <v>7</v>
      </c>
      <c r="C49" s="40" t="s">
        <v>5</v>
      </c>
      <c r="D49" s="40" t="s">
        <v>140</v>
      </c>
      <c r="E49" s="40" t="s">
        <v>4</v>
      </c>
      <c r="F49" s="40">
        <v>3.6859999999999999</v>
      </c>
      <c r="G49" s="40">
        <v>208.03399999999999</v>
      </c>
      <c r="H49" s="40">
        <v>1.2286666666666666</v>
      </c>
      <c r="I49" s="40">
        <v>1</v>
      </c>
      <c r="J49" s="40">
        <v>15</v>
      </c>
      <c r="K49" s="40">
        <v>16</v>
      </c>
      <c r="L49" s="40" t="s">
        <v>68</v>
      </c>
      <c r="M49" s="41" t="s">
        <v>34</v>
      </c>
    </row>
    <row r="50" spans="1:25" x14ac:dyDescent="0.35">
      <c r="A50" s="42">
        <v>3</v>
      </c>
      <c r="B50" s="25" t="s">
        <v>7</v>
      </c>
      <c r="C50" s="25" t="s">
        <v>5</v>
      </c>
      <c r="D50" s="25" t="s">
        <v>140</v>
      </c>
      <c r="E50" s="25" t="s">
        <v>4</v>
      </c>
      <c r="F50" s="25">
        <v>12.224</v>
      </c>
      <c r="G50" s="25">
        <v>235.35599999999999</v>
      </c>
      <c r="H50" s="25">
        <v>4.0746666666666664</v>
      </c>
      <c r="I50" s="25">
        <v>1</v>
      </c>
      <c r="J50" s="25">
        <v>27</v>
      </c>
      <c r="K50" s="25">
        <v>28</v>
      </c>
      <c r="L50" s="25" t="s">
        <v>68</v>
      </c>
      <c r="M50" s="43" t="s">
        <v>34</v>
      </c>
    </row>
    <row r="51" spans="1:25" x14ac:dyDescent="0.35">
      <c r="A51" s="42">
        <v>4</v>
      </c>
      <c r="B51" s="25" t="s">
        <v>7</v>
      </c>
      <c r="C51" s="25" t="s">
        <v>5</v>
      </c>
      <c r="D51" s="25" t="s">
        <v>140</v>
      </c>
      <c r="E51" s="25" t="s">
        <v>4</v>
      </c>
      <c r="F51" s="25">
        <v>51.442</v>
      </c>
      <c r="G51" s="25">
        <v>175.16399999999999</v>
      </c>
      <c r="H51" s="25">
        <v>17.147333333333332</v>
      </c>
      <c r="I51" s="25">
        <v>7</v>
      </c>
      <c r="J51" s="25">
        <v>18</v>
      </c>
      <c r="K51" s="25">
        <v>25</v>
      </c>
      <c r="L51" s="25" t="s">
        <v>68</v>
      </c>
      <c r="M51" s="43" t="s">
        <v>34</v>
      </c>
    </row>
    <row r="52" spans="1:25" x14ac:dyDescent="0.35">
      <c r="A52" s="42">
        <v>5</v>
      </c>
      <c r="B52" s="25" t="s">
        <v>7</v>
      </c>
      <c r="C52" s="25" t="s">
        <v>5</v>
      </c>
      <c r="D52" s="25" t="s">
        <v>140</v>
      </c>
      <c r="E52" s="25" t="s">
        <v>4</v>
      </c>
      <c r="F52" s="25">
        <v>17.86</v>
      </c>
      <c r="G52" s="25">
        <v>234.7</v>
      </c>
      <c r="H52" s="25">
        <v>5.9533333333333331</v>
      </c>
      <c r="I52" s="25">
        <v>2</v>
      </c>
      <c r="J52" s="25">
        <v>22</v>
      </c>
      <c r="K52" s="25">
        <v>24</v>
      </c>
      <c r="L52" s="25" t="s">
        <v>68</v>
      </c>
      <c r="M52" s="43" t="s">
        <v>34</v>
      </c>
    </row>
    <row r="53" spans="1:25" x14ac:dyDescent="0.35">
      <c r="A53" s="42">
        <v>6</v>
      </c>
      <c r="B53" s="25" t="s">
        <v>7</v>
      </c>
      <c r="C53" s="25" t="s">
        <v>5</v>
      </c>
      <c r="D53" s="25" t="s">
        <v>140</v>
      </c>
      <c r="E53" s="25" t="s">
        <v>4</v>
      </c>
      <c r="F53" s="25">
        <v>12.718</v>
      </c>
      <c r="G53" s="25">
        <v>264.40600000000001</v>
      </c>
      <c r="H53" s="25">
        <v>4.2393333333333336</v>
      </c>
      <c r="I53" s="25">
        <v>1</v>
      </c>
      <c r="J53" s="25">
        <v>18</v>
      </c>
      <c r="K53" s="25">
        <v>19</v>
      </c>
      <c r="L53" s="25" t="s">
        <v>68</v>
      </c>
      <c r="M53" s="43" t="s">
        <v>34</v>
      </c>
    </row>
    <row r="54" spans="1:25" x14ac:dyDescent="0.35">
      <c r="A54" s="42">
        <v>17</v>
      </c>
      <c r="B54" s="25" t="s">
        <v>7</v>
      </c>
      <c r="C54" s="25" t="s">
        <v>5</v>
      </c>
      <c r="D54" s="25" t="s">
        <v>140</v>
      </c>
      <c r="E54" s="25" t="s">
        <v>4</v>
      </c>
      <c r="F54" s="25">
        <v>0.54</v>
      </c>
      <c r="G54" s="25">
        <v>277.93</v>
      </c>
      <c r="H54" s="25">
        <v>0.18000000000000002</v>
      </c>
      <c r="I54" s="25">
        <v>1</v>
      </c>
      <c r="J54" s="25">
        <v>11</v>
      </c>
      <c r="K54" s="25">
        <v>12</v>
      </c>
      <c r="L54" s="25" t="s">
        <v>68</v>
      </c>
      <c r="M54" s="43" t="s">
        <v>34</v>
      </c>
    </row>
    <row r="55" spans="1:25" x14ac:dyDescent="0.35">
      <c r="A55" s="42">
        <v>21</v>
      </c>
      <c r="B55" s="25" t="s">
        <v>7</v>
      </c>
      <c r="C55" s="25" t="s">
        <v>5</v>
      </c>
      <c r="D55" s="25" t="s">
        <v>140</v>
      </c>
      <c r="E55" s="25" t="s">
        <v>4</v>
      </c>
      <c r="F55" s="25">
        <v>42.408000000000001</v>
      </c>
      <c r="G55" s="25">
        <v>165.56800000000001</v>
      </c>
      <c r="H55" s="25">
        <v>14.136000000000001</v>
      </c>
      <c r="I55" s="25">
        <v>7</v>
      </c>
      <c r="J55" s="25">
        <v>15</v>
      </c>
      <c r="K55" s="25">
        <v>22</v>
      </c>
      <c r="L55" s="25" t="s">
        <v>68</v>
      </c>
      <c r="M55" s="43" t="s">
        <v>34</v>
      </c>
    </row>
    <row r="56" spans="1:25" x14ac:dyDescent="0.35">
      <c r="A56" s="42">
        <v>37</v>
      </c>
      <c r="B56" s="25" t="s">
        <v>7</v>
      </c>
      <c r="C56" s="25" t="s">
        <v>5</v>
      </c>
      <c r="D56" s="25" t="s">
        <v>140</v>
      </c>
      <c r="E56" s="25" t="s">
        <v>4</v>
      </c>
      <c r="F56" s="25">
        <v>36.838000000000001</v>
      </c>
      <c r="G56" s="25">
        <v>228.51599999999999</v>
      </c>
      <c r="H56" s="25">
        <v>12.279333333333334</v>
      </c>
      <c r="I56" s="25">
        <v>4</v>
      </c>
      <c r="J56" s="25">
        <v>19</v>
      </c>
      <c r="K56" s="25">
        <v>23</v>
      </c>
      <c r="L56" s="25" t="s">
        <v>68</v>
      </c>
      <c r="M56" s="43" t="s">
        <v>34</v>
      </c>
    </row>
    <row r="57" spans="1:25" x14ac:dyDescent="0.35">
      <c r="A57" s="42">
        <v>40</v>
      </c>
      <c r="B57" s="25" t="s">
        <v>7</v>
      </c>
      <c r="C57" s="25" t="s">
        <v>5</v>
      </c>
      <c r="D57" s="25" t="s">
        <v>140</v>
      </c>
      <c r="E57" s="25" t="s">
        <v>4</v>
      </c>
      <c r="F57" s="25">
        <v>21.728000000000002</v>
      </c>
      <c r="G57" s="25">
        <v>237.37799999999999</v>
      </c>
      <c r="H57" s="25">
        <v>7.2426666666666675</v>
      </c>
      <c r="I57" s="25">
        <v>2</v>
      </c>
      <c r="J57" s="25">
        <v>8</v>
      </c>
      <c r="K57" s="25">
        <v>10</v>
      </c>
      <c r="L57" s="25" t="s">
        <v>68</v>
      </c>
      <c r="M57" s="43" t="s">
        <v>34</v>
      </c>
    </row>
    <row r="58" spans="1:25" x14ac:dyDescent="0.35">
      <c r="A58" s="42">
        <v>41</v>
      </c>
      <c r="B58" s="25" t="s">
        <v>7</v>
      </c>
      <c r="C58" s="25" t="s">
        <v>5</v>
      </c>
      <c r="D58" s="25" t="s">
        <v>140</v>
      </c>
      <c r="E58" s="25" t="s">
        <v>4</v>
      </c>
      <c r="F58" s="25">
        <v>13.254</v>
      </c>
      <c r="G58" s="25">
        <v>207.6</v>
      </c>
      <c r="H58" s="25">
        <v>4.4180000000000001</v>
      </c>
      <c r="I58" s="25">
        <v>3</v>
      </c>
      <c r="J58" s="25">
        <v>17</v>
      </c>
      <c r="K58" s="25">
        <v>20</v>
      </c>
      <c r="L58" s="25" t="s">
        <v>68</v>
      </c>
      <c r="M58" s="43" t="s">
        <v>34</v>
      </c>
    </row>
    <row r="59" spans="1:25" ht="13.9" x14ac:dyDescent="0.4">
      <c r="A59" s="42">
        <v>43</v>
      </c>
      <c r="B59" s="25" t="s">
        <v>7</v>
      </c>
      <c r="C59" s="25" t="s">
        <v>5</v>
      </c>
      <c r="D59" s="25" t="s">
        <v>140</v>
      </c>
      <c r="E59" s="25" t="s">
        <v>4</v>
      </c>
      <c r="F59" s="25">
        <v>9.4860000000000007</v>
      </c>
      <c r="G59" s="25">
        <v>251.554</v>
      </c>
      <c r="H59" s="25">
        <v>3.1620000000000004</v>
      </c>
      <c r="I59" s="25">
        <v>1</v>
      </c>
      <c r="J59" s="25">
        <v>18</v>
      </c>
      <c r="K59" s="25">
        <v>19</v>
      </c>
      <c r="L59" s="25" t="s">
        <v>68</v>
      </c>
      <c r="M59" s="43" t="s">
        <v>34</v>
      </c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</row>
    <row r="60" spans="1:25" x14ac:dyDescent="0.35">
      <c r="A60" s="42">
        <v>44</v>
      </c>
      <c r="B60" s="25" t="s">
        <v>7</v>
      </c>
      <c r="C60" s="25" t="s">
        <v>5</v>
      </c>
      <c r="D60" s="25" t="s">
        <v>140</v>
      </c>
      <c r="E60" s="25" t="s">
        <v>4</v>
      </c>
      <c r="F60" s="25">
        <v>21.661999999999999</v>
      </c>
      <c r="G60" s="25">
        <v>213.82</v>
      </c>
      <c r="H60" s="25">
        <v>7.2206666666666663</v>
      </c>
      <c r="I60" s="25">
        <v>2</v>
      </c>
      <c r="J60" s="25">
        <v>14</v>
      </c>
      <c r="K60" s="25">
        <v>16</v>
      </c>
      <c r="L60" s="25" t="s">
        <v>68</v>
      </c>
      <c r="M60" s="43" t="s">
        <v>34</v>
      </c>
    </row>
    <row r="61" spans="1:25" x14ac:dyDescent="0.35">
      <c r="A61" s="42">
        <v>59</v>
      </c>
      <c r="B61" s="25" t="s">
        <v>7</v>
      </c>
      <c r="C61" s="25" t="s">
        <v>5</v>
      </c>
      <c r="D61" s="25" t="s">
        <v>140</v>
      </c>
      <c r="E61" s="25" t="s">
        <v>4</v>
      </c>
      <c r="F61" s="25">
        <v>37.994</v>
      </c>
      <c r="G61" s="25">
        <v>200.608</v>
      </c>
      <c r="H61" s="25">
        <v>12.664666666666667</v>
      </c>
      <c r="I61" s="25">
        <v>4</v>
      </c>
      <c r="J61" s="25">
        <v>20</v>
      </c>
      <c r="K61" s="25">
        <v>24</v>
      </c>
      <c r="L61" s="25" t="s">
        <v>68</v>
      </c>
      <c r="M61" s="43" t="s">
        <v>34</v>
      </c>
    </row>
    <row r="62" spans="1:25" x14ac:dyDescent="0.35">
      <c r="A62" s="42">
        <v>61</v>
      </c>
      <c r="B62" s="25" t="s">
        <v>7</v>
      </c>
      <c r="C62" s="25" t="s">
        <v>5</v>
      </c>
      <c r="D62" s="25" t="s">
        <v>140</v>
      </c>
      <c r="E62" s="25" t="s">
        <v>4</v>
      </c>
      <c r="F62" s="25">
        <v>8.4760000000000009</v>
      </c>
      <c r="G62" s="25">
        <v>168.21799999999999</v>
      </c>
      <c r="H62" s="25">
        <v>2.8253333333333335</v>
      </c>
      <c r="I62" s="25">
        <v>2</v>
      </c>
      <c r="J62" s="25">
        <v>21</v>
      </c>
      <c r="K62" s="25">
        <v>23</v>
      </c>
      <c r="L62" s="25" t="s">
        <v>68</v>
      </c>
      <c r="M62" s="43" t="s">
        <v>34</v>
      </c>
    </row>
    <row r="63" spans="1:25" x14ac:dyDescent="0.35">
      <c r="A63" s="42">
        <v>64</v>
      </c>
      <c r="B63" s="25" t="s">
        <v>7</v>
      </c>
      <c r="C63" s="25" t="s">
        <v>5</v>
      </c>
      <c r="D63" s="25" t="s">
        <v>140</v>
      </c>
      <c r="E63" s="25" t="s">
        <v>4</v>
      </c>
      <c r="F63" s="25">
        <v>11.004</v>
      </c>
      <c r="G63" s="25">
        <v>250.53200000000001</v>
      </c>
      <c r="H63" s="25">
        <v>3.6679999999999997</v>
      </c>
      <c r="I63" s="25">
        <v>1</v>
      </c>
      <c r="J63" s="25">
        <v>16</v>
      </c>
      <c r="K63" s="25">
        <v>17</v>
      </c>
      <c r="L63" s="25" t="s">
        <v>68</v>
      </c>
      <c r="M63" s="43" t="s">
        <v>34</v>
      </c>
    </row>
    <row r="64" spans="1:25" x14ac:dyDescent="0.35">
      <c r="A64" s="42">
        <v>77</v>
      </c>
      <c r="B64" s="25" t="s">
        <v>7</v>
      </c>
      <c r="C64" s="25" t="s">
        <v>5</v>
      </c>
      <c r="D64" s="25" t="s">
        <v>140</v>
      </c>
      <c r="E64" s="25" t="s">
        <v>4</v>
      </c>
      <c r="F64" s="25">
        <v>57.921999999999997</v>
      </c>
      <c r="G64" s="25">
        <v>164.55</v>
      </c>
      <c r="H64" s="25">
        <v>19.307333333333332</v>
      </c>
      <c r="I64" s="25">
        <v>3</v>
      </c>
      <c r="J64" s="25">
        <v>20</v>
      </c>
      <c r="K64" s="25">
        <v>23</v>
      </c>
      <c r="L64" s="25" t="s">
        <v>68</v>
      </c>
      <c r="M64" s="43" t="s">
        <v>34</v>
      </c>
    </row>
    <row r="65" spans="1:13" x14ac:dyDescent="0.35">
      <c r="A65" s="42">
        <v>80</v>
      </c>
      <c r="B65" s="25" t="s">
        <v>7</v>
      </c>
      <c r="C65" s="25" t="s">
        <v>5</v>
      </c>
      <c r="D65" s="25" t="s">
        <v>140</v>
      </c>
      <c r="E65" s="25" t="s">
        <v>4</v>
      </c>
      <c r="F65" s="25">
        <v>25.052</v>
      </c>
      <c r="G65" s="25">
        <v>215.864</v>
      </c>
      <c r="H65" s="25">
        <v>8.3506666666666671</v>
      </c>
      <c r="I65" s="25">
        <v>3</v>
      </c>
      <c r="J65" s="25">
        <v>16</v>
      </c>
      <c r="K65" s="25">
        <v>19</v>
      </c>
      <c r="L65" s="25" t="s">
        <v>68</v>
      </c>
      <c r="M65" s="43" t="s">
        <v>34</v>
      </c>
    </row>
    <row r="66" spans="1:13" ht="13.9" thickBot="1" x14ac:dyDescent="0.4">
      <c r="A66" s="94" t="s">
        <v>43</v>
      </c>
      <c r="B66" s="95"/>
      <c r="C66" s="95"/>
      <c r="D66" s="25"/>
      <c r="E66" s="25"/>
      <c r="F66" s="25">
        <f>AVERAGE(F49:F65)</f>
        <v>22.60552941176471</v>
      </c>
      <c r="G66" s="25">
        <f t="shared" ref="G66:K66" si="12">AVERAGE(G49:G65)</f>
        <v>217.63517647058828</v>
      </c>
      <c r="H66" s="25">
        <f t="shared" si="12"/>
        <v>7.5351764705882358</v>
      </c>
      <c r="I66" s="25">
        <f t="shared" si="12"/>
        <v>2.6470588235294117</v>
      </c>
      <c r="J66" s="25">
        <f t="shared" si="12"/>
        <v>17.352941176470587</v>
      </c>
      <c r="K66" s="25">
        <f t="shared" si="12"/>
        <v>20</v>
      </c>
      <c r="L66" s="25"/>
      <c r="M66" s="43"/>
    </row>
    <row r="67" spans="1:13" ht="13.9" thickBot="1" x14ac:dyDescent="0.4">
      <c r="A67" s="92" t="s">
        <v>44</v>
      </c>
      <c r="B67" s="93"/>
      <c r="C67" s="93"/>
      <c r="D67" s="26"/>
      <c r="E67" s="26"/>
      <c r="F67" s="26">
        <f>(_xlfn.STDEV.P(F49:F65)/SQRT(17))</f>
        <v>3.9829457392813956</v>
      </c>
      <c r="G67" s="26">
        <f t="shared" ref="G67:K67" si="13">(_xlfn.STDEV.P(G49:G65)/SQRT(17))</f>
        <v>8.2025525979864504</v>
      </c>
      <c r="H67" s="26">
        <f t="shared" si="13"/>
        <v>1.3276485797604656</v>
      </c>
      <c r="I67" s="26">
        <f t="shared" si="13"/>
        <v>0.45519816948102998</v>
      </c>
      <c r="J67" s="26">
        <f t="shared" si="13"/>
        <v>1.0186536214476929</v>
      </c>
      <c r="K67" s="26">
        <f t="shared" si="13"/>
        <v>1.1160979977064869</v>
      </c>
      <c r="L67" s="26"/>
      <c r="M67" s="88"/>
    </row>
    <row r="68" spans="1:13" ht="13.9" thickBot="1" x14ac:dyDescent="0.4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</row>
    <row r="69" spans="1:13" x14ac:dyDescent="0.35">
      <c r="A69" s="45">
        <v>11</v>
      </c>
      <c r="B69" s="46" t="s">
        <v>7</v>
      </c>
      <c r="C69" s="46" t="s">
        <v>8</v>
      </c>
      <c r="D69" s="46" t="s">
        <v>141</v>
      </c>
      <c r="E69" s="46" t="s">
        <v>4</v>
      </c>
      <c r="F69" s="46">
        <v>25.34</v>
      </c>
      <c r="G69" s="46">
        <v>216.65600000000001</v>
      </c>
      <c r="H69" s="46">
        <v>8.4466666666666672</v>
      </c>
      <c r="I69" s="46">
        <v>2</v>
      </c>
      <c r="J69" s="46">
        <v>25</v>
      </c>
      <c r="K69" s="46">
        <v>27</v>
      </c>
      <c r="L69" s="46" t="s">
        <v>68</v>
      </c>
      <c r="M69" s="21" t="s">
        <v>35</v>
      </c>
    </row>
    <row r="70" spans="1:13" x14ac:dyDescent="0.35">
      <c r="A70" s="47">
        <v>15</v>
      </c>
      <c r="B70" s="48" t="s">
        <v>7</v>
      </c>
      <c r="C70" s="48" t="s">
        <v>8</v>
      </c>
      <c r="D70" s="48" t="s">
        <v>141</v>
      </c>
      <c r="E70" s="48" t="s">
        <v>4</v>
      </c>
      <c r="F70" s="48">
        <v>35.646000000000001</v>
      </c>
      <c r="G70" s="48">
        <v>224.678</v>
      </c>
      <c r="H70" s="48">
        <v>11.882</v>
      </c>
      <c r="I70" s="48">
        <v>8</v>
      </c>
      <c r="J70" s="48">
        <v>16</v>
      </c>
      <c r="K70" s="48">
        <v>24</v>
      </c>
      <c r="L70" s="48" t="s">
        <v>68</v>
      </c>
      <c r="M70" s="24" t="s">
        <v>35</v>
      </c>
    </row>
    <row r="71" spans="1:13" x14ac:dyDescent="0.35">
      <c r="A71" s="47">
        <v>16</v>
      </c>
      <c r="B71" s="48" t="s">
        <v>7</v>
      </c>
      <c r="C71" s="48" t="s">
        <v>8</v>
      </c>
      <c r="D71" s="48" t="s">
        <v>141</v>
      </c>
      <c r="E71" s="48" t="s">
        <v>4</v>
      </c>
      <c r="F71" s="48">
        <v>56.503999999999998</v>
      </c>
      <c r="G71" s="48">
        <v>186.54</v>
      </c>
      <c r="H71" s="48">
        <v>18.834666666666667</v>
      </c>
      <c r="I71" s="48">
        <v>7</v>
      </c>
      <c r="J71" s="48">
        <v>16</v>
      </c>
      <c r="K71" s="48">
        <v>23</v>
      </c>
      <c r="L71" s="48" t="s">
        <v>68</v>
      </c>
      <c r="M71" s="24" t="s">
        <v>35</v>
      </c>
    </row>
    <row r="72" spans="1:13" x14ac:dyDescent="0.35">
      <c r="A72" s="47">
        <v>23</v>
      </c>
      <c r="B72" s="48" t="s">
        <v>7</v>
      </c>
      <c r="C72" s="48" t="s">
        <v>8</v>
      </c>
      <c r="D72" s="48" t="s">
        <v>141</v>
      </c>
      <c r="E72" s="48" t="s">
        <v>4</v>
      </c>
      <c r="F72" s="48">
        <v>23.713999999999999</v>
      </c>
      <c r="G72" s="48">
        <v>222.70400000000001</v>
      </c>
      <c r="H72" s="48">
        <v>7.9046666666666665</v>
      </c>
      <c r="I72" s="48">
        <v>1</v>
      </c>
      <c r="J72" s="48">
        <v>34</v>
      </c>
      <c r="K72" s="48">
        <v>35</v>
      </c>
      <c r="L72" s="48" t="s">
        <v>68</v>
      </c>
      <c r="M72" s="24" t="s">
        <v>35</v>
      </c>
    </row>
    <row r="73" spans="1:13" x14ac:dyDescent="0.35">
      <c r="A73" s="47">
        <v>24</v>
      </c>
      <c r="B73" s="48" t="s">
        <v>7</v>
      </c>
      <c r="C73" s="48" t="s">
        <v>8</v>
      </c>
      <c r="D73" s="48" t="s">
        <v>141</v>
      </c>
      <c r="E73" s="48" t="s">
        <v>4</v>
      </c>
      <c r="F73" s="48">
        <v>23.338000000000001</v>
      </c>
      <c r="G73" s="48">
        <v>209.81200000000001</v>
      </c>
      <c r="H73" s="48">
        <v>7.7793333333333337</v>
      </c>
      <c r="I73" s="48">
        <v>4</v>
      </c>
      <c r="J73" s="48">
        <v>15</v>
      </c>
      <c r="K73" s="48">
        <v>19</v>
      </c>
      <c r="L73" s="48" t="s">
        <v>68</v>
      </c>
      <c r="M73" s="24" t="s">
        <v>35</v>
      </c>
    </row>
    <row r="74" spans="1:13" x14ac:dyDescent="0.35">
      <c r="A74" s="47">
        <v>25</v>
      </c>
      <c r="B74" s="48" t="s">
        <v>7</v>
      </c>
      <c r="C74" s="48" t="s">
        <v>8</v>
      </c>
      <c r="D74" s="48" t="s">
        <v>141</v>
      </c>
      <c r="E74" s="48" t="s">
        <v>4</v>
      </c>
      <c r="F74" s="48">
        <v>61.756</v>
      </c>
      <c r="G74" s="48">
        <v>186.72</v>
      </c>
      <c r="H74" s="48">
        <v>20.585333333333335</v>
      </c>
      <c r="I74" s="48">
        <v>3</v>
      </c>
      <c r="J74" s="48">
        <v>18</v>
      </c>
      <c r="K74" s="48">
        <v>21</v>
      </c>
      <c r="L74" s="48" t="s">
        <v>68</v>
      </c>
      <c r="M74" s="24" t="s">
        <v>35</v>
      </c>
    </row>
    <row r="75" spans="1:13" x14ac:dyDescent="0.35">
      <c r="A75" s="47">
        <v>34</v>
      </c>
      <c r="B75" s="48" t="s">
        <v>7</v>
      </c>
      <c r="C75" s="48" t="s">
        <v>8</v>
      </c>
      <c r="D75" s="48" t="s">
        <v>141</v>
      </c>
      <c r="E75" s="48" t="s">
        <v>4</v>
      </c>
      <c r="F75" s="48">
        <v>25.248000000000001</v>
      </c>
      <c r="G75" s="48">
        <v>260.83199999999999</v>
      </c>
      <c r="H75" s="48">
        <v>8.4160000000000004</v>
      </c>
      <c r="I75" s="48">
        <v>7</v>
      </c>
      <c r="J75" s="48">
        <v>23</v>
      </c>
      <c r="K75" s="48">
        <v>30</v>
      </c>
      <c r="L75" s="48" t="s">
        <v>68</v>
      </c>
      <c r="M75" s="24" t="s">
        <v>35</v>
      </c>
    </row>
    <row r="76" spans="1:13" x14ac:dyDescent="0.35">
      <c r="A76" s="47">
        <v>36</v>
      </c>
      <c r="B76" s="48" t="s">
        <v>7</v>
      </c>
      <c r="C76" s="48" t="s">
        <v>8</v>
      </c>
      <c r="D76" s="48" t="s">
        <v>141</v>
      </c>
      <c r="E76" s="48" t="s">
        <v>4</v>
      </c>
      <c r="F76" s="48">
        <v>17.622</v>
      </c>
      <c r="G76" s="48">
        <v>256.608</v>
      </c>
      <c r="H76" s="48">
        <v>5.8739999999999997</v>
      </c>
      <c r="I76" s="48">
        <v>1</v>
      </c>
      <c r="J76" s="48">
        <v>21</v>
      </c>
      <c r="K76" s="48">
        <v>22</v>
      </c>
      <c r="L76" s="48" t="s">
        <v>68</v>
      </c>
      <c r="M76" s="24" t="s">
        <v>35</v>
      </c>
    </row>
    <row r="77" spans="1:13" x14ac:dyDescent="0.35">
      <c r="A77" s="47">
        <v>47</v>
      </c>
      <c r="B77" s="48" t="s">
        <v>7</v>
      </c>
      <c r="C77" s="48" t="s">
        <v>8</v>
      </c>
      <c r="D77" s="48" t="s">
        <v>141</v>
      </c>
      <c r="E77" s="48" t="s">
        <v>4</v>
      </c>
      <c r="F77" s="48">
        <v>58.725999999999999</v>
      </c>
      <c r="G77" s="48">
        <v>212.614</v>
      </c>
      <c r="H77" s="48">
        <v>19.575333333333333</v>
      </c>
      <c r="I77" s="48">
        <v>4</v>
      </c>
      <c r="J77" s="48">
        <v>16</v>
      </c>
      <c r="K77" s="48">
        <v>20</v>
      </c>
      <c r="L77" s="48" t="s">
        <v>68</v>
      </c>
      <c r="M77" s="24" t="s">
        <v>35</v>
      </c>
    </row>
    <row r="78" spans="1:13" x14ac:dyDescent="0.35">
      <c r="A78" s="47">
        <v>48</v>
      </c>
      <c r="B78" s="48" t="s">
        <v>7</v>
      </c>
      <c r="C78" s="48" t="s">
        <v>8</v>
      </c>
      <c r="D78" s="48" t="s">
        <v>141</v>
      </c>
      <c r="E78" s="48" t="s">
        <v>4</v>
      </c>
      <c r="F78" s="48">
        <v>24.146000000000001</v>
      </c>
      <c r="G78" s="48">
        <v>262.89600000000002</v>
      </c>
      <c r="H78" s="48">
        <v>8.0486666666666675</v>
      </c>
      <c r="I78" s="48">
        <v>5</v>
      </c>
      <c r="J78" s="48">
        <v>22</v>
      </c>
      <c r="K78" s="48">
        <v>27</v>
      </c>
      <c r="L78" s="48" t="s">
        <v>68</v>
      </c>
      <c r="M78" s="24" t="s">
        <v>35</v>
      </c>
    </row>
    <row r="79" spans="1:13" ht="13.9" thickBot="1" x14ac:dyDescent="0.4">
      <c r="A79" s="94" t="s">
        <v>43</v>
      </c>
      <c r="B79" s="95"/>
      <c r="C79" s="95"/>
      <c r="D79" s="25"/>
      <c r="E79" s="25"/>
      <c r="F79" s="25">
        <f>AVERAGE(F69:F78)</f>
        <v>35.204000000000001</v>
      </c>
      <c r="G79" s="25">
        <f t="shared" ref="G79:K79" si="14">AVERAGE(G69:G78)</f>
        <v>224.006</v>
      </c>
      <c r="H79" s="25">
        <f t="shared" si="14"/>
        <v>11.734666666666666</v>
      </c>
      <c r="I79" s="25">
        <f t="shared" si="14"/>
        <v>4.2</v>
      </c>
      <c r="J79" s="25">
        <f t="shared" si="14"/>
        <v>20.6</v>
      </c>
      <c r="K79" s="25">
        <f t="shared" si="14"/>
        <v>24.8</v>
      </c>
      <c r="L79" s="48"/>
      <c r="M79" s="24"/>
    </row>
    <row r="80" spans="1:13" ht="13.9" thickBot="1" x14ac:dyDescent="0.4">
      <c r="A80" s="92" t="s">
        <v>44</v>
      </c>
      <c r="B80" s="93"/>
      <c r="C80" s="93"/>
      <c r="D80" s="26"/>
      <c r="E80" s="26"/>
      <c r="F80" s="26">
        <f>(_xlfn.STDEV.P(F69:F78)/SQRT(10))</f>
        <v>5.1115820721181793</v>
      </c>
      <c r="G80" s="26">
        <f t="shared" ref="G80:K80" si="15">(_xlfn.STDEV.P(G69:G78)/SQRT(10))</f>
        <v>8.4337656595378867</v>
      </c>
      <c r="H80" s="26">
        <f t="shared" si="15"/>
        <v>1.7038606907060621</v>
      </c>
      <c r="I80" s="26">
        <f t="shared" si="15"/>
        <v>0.75894663844041099</v>
      </c>
      <c r="J80" s="26">
        <f t="shared" si="15"/>
        <v>1.7561321134812153</v>
      </c>
      <c r="K80" s="26">
        <f t="shared" si="15"/>
        <v>1.4953260514014994</v>
      </c>
      <c r="L80" s="49"/>
      <c r="M80" s="87"/>
    </row>
    <row r="81" spans="1:13" ht="13.9" thickBot="1" x14ac:dyDescent="0.4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3"/>
    </row>
    <row r="82" spans="1:13" x14ac:dyDescent="0.35">
      <c r="A82" s="50">
        <v>5561</v>
      </c>
      <c r="B82" s="51" t="s">
        <v>7</v>
      </c>
      <c r="C82" s="51" t="s">
        <v>17</v>
      </c>
      <c r="D82" s="51" t="s">
        <v>38</v>
      </c>
      <c r="E82" s="51" t="s">
        <v>4</v>
      </c>
      <c r="F82" s="51">
        <v>24.012</v>
      </c>
      <c r="G82" s="51">
        <v>201.17</v>
      </c>
      <c r="H82" s="51">
        <v>8.0039999999999996</v>
      </c>
      <c r="I82" s="51">
        <v>3</v>
      </c>
      <c r="J82" s="51">
        <v>22</v>
      </c>
      <c r="K82" s="51">
        <v>25</v>
      </c>
      <c r="L82" s="51" t="s">
        <v>73</v>
      </c>
      <c r="M82" s="21" t="s">
        <v>74</v>
      </c>
    </row>
    <row r="83" spans="1:13" x14ac:dyDescent="0.35">
      <c r="A83" s="52">
        <v>5554</v>
      </c>
      <c r="B83" s="53" t="s">
        <v>7</v>
      </c>
      <c r="C83" s="53" t="s">
        <v>17</v>
      </c>
      <c r="D83" s="53" t="s">
        <v>38</v>
      </c>
      <c r="E83" s="53" t="s">
        <v>4</v>
      </c>
      <c r="F83" s="53">
        <v>32.478000000000002</v>
      </c>
      <c r="G83" s="53">
        <v>168.066</v>
      </c>
      <c r="H83" s="53">
        <v>10.826000000000001</v>
      </c>
      <c r="I83" s="53">
        <v>7</v>
      </c>
      <c r="J83" s="53">
        <v>25</v>
      </c>
      <c r="K83" s="53">
        <v>32</v>
      </c>
      <c r="L83" s="53" t="s">
        <v>73</v>
      </c>
      <c r="M83" s="24" t="s">
        <v>74</v>
      </c>
    </row>
    <row r="84" spans="1:13" x14ac:dyDescent="0.35">
      <c r="A84" s="52">
        <v>5534</v>
      </c>
      <c r="B84" s="53" t="s">
        <v>7</v>
      </c>
      <c r="C84" s="53" t="s">
        <v>17</v>
      </c>
      <c r="D84" s="53" t="s">
        <v>38</v>
      </c>
      <c r="E84" s="53" t="s">
        <v>4</v>
      </c>
      <c r="F84" s="53">
        <v>15.284000000000001</v>
      </c>
      <c r="G84" s="53">
        <v>222.916</v>
      </c>
      <c r="H84" s="53">
        <v>5.0946666666666669</v>
      </c>
      <c r="I84" s="53">
        <v>2</v>
      </c>
      <c r="J84" s="53">
        <v>37</v>
      </c>
      <c r="K84" s="53">
        <v>39</v>
      </c>
      <c r="L84" s="53" t="s">
        <v>73</v>
      </c>
      <c r="M84" s="24" t="s">
        <v>74</v>
      </c>
    </row>
    <row r="85" spans="1:13" x14ac:dyDescent="0.35">
      <c r="A85" s="52">
        <v>5533</v>
      </c>
      <c r="B85" s="53" t="s">
        <v>7</v>
      </c>
      <c r="C85" s="53" t="s">
        <v>17</v>
      </c>
      <c r="D85" s="53" t="s">
        <v>38</v>
      </c>
      <c r="E85" s="53" t="s">
        <v>4</v>
      </c>
      <c r="F85" s="53">
        <v>46.118000000000002</v>
      </c>
      <c r="G85" s="53">
        <v>191.36799999999999</v>
      </c>
      <c r="H85" s="53">
        <v>15.372666666666667</v>
      </c>
      <c r="I85" s="53">
        <v>6</v>
      </c>
      <c r="J85" s="53">
        <v>30</v>
      </c>
      <c r="K85" s="53">
        <v>36</v>
      </c>
      <c r="L85" s="53" t="s">
        <v>73</v>
      </c>
      <c r="M85" s="24" t="s">
        <v>74</v>
      </c>
    </row>
    <row r="86" spans="1:13" x14ac:dyDescent="0.35">
      <c r="A86" s="52">
        <v>5531</v>
      </c>
      <c r="B86" s="53" t="s">
        <v>7</v>
      </c>
      <c r="C86" s="53" t="s">
        <v>17</v>
      </c>
      <c r="D86" s="53" t="s">
        <v>38</v>
      </c>
      <c r="E86" s="53" t="s">
        <v>4</v>
      </c>
      <c r="F86" s="53">
        <v>38.57</v>
      </c>
      <c r="G86" s="53">
        <v>189.88800000000001</v>
      </c>
      <c r="H86" s="53">
        <v>12.856666666666667</v>
      </c>
      <c r="I86" s="53">
        <v>5</v>
      </c>
      <c r="J86" s="53">
        <v>44</v>
      </c>
      <c r="K86" s="53">
        <v>49</v>
      </c>
      <c r="L86" s="53" t="s">
        <v>73</v>
      </c>
      <c r="M86" s="24" t="s">
        <v>74</v>
      </c>
    </row>
    <row r="87" spans="1:13" x14ac:dyDescent="0.35">
      <c r="A87" s="52">
        <v>5486</v>
      </c>
      <c r="B87" s="53" t="s">
        <v>7</v>
      </c>
      <c r="C87" s="53" t="s">
        <v>17</v>
      </c>
      <c r="D87" s="53" t="s">
        <v>38</v>
      </c>
      <c r="E87" s="53" t="s">
        <v>4</v>
      </c>
      <c r="F87" s="53">
        <v>13.448</v>
      </c>
      <c r="G87" s="53">
        <v>206.91200000000001</v>
      </c>
      <c r="H87" s="53">
        <v>4.4826666666666668</v>
      </c>
      <c r="I87" s="53">
        <v>0</v>
      </c>
      <c r="J87" s="53">
        <v>27</v>
      </c>
      <c r="K87" s="53">
        <v>27</v>
      </c>
      <c r="L87" s="53" t="s">
        <v>73</v>
      </c>
      <c r="M87" s="24" t="s">
        <v>74</v>
      </c>
    </row>
    <row r="88" spans="1:13" x14ac:dyDescent="0.35">
      <c r="A88" s="52">
        <v>5465</v>
      </c>
      <c r="B88" s="53" t="s">
        <v>7</v>
      </c>
      <c r="C88" s="53" t="s">
        <v>17</v>
      </c>
      <c r="D88" s="53" t="s">
        <v>38</v>
      </c>
      <c r="E88" s="53" t="s">
        <v>4</v>
      </c>
      <c r="F88" s="53">
        <v>28.385999999999999</v>
      </c>
      <c r="G88" s="53">
        <v>190.29599999999999</v>
      </c>
      <c r="H88" s="53">
        <v>9.4619999999999997</v>
      </c>
      <c r="I88" s="53">
        <v>3</v>
      </c>
      <c r="J88" s="53">
        <v>24</v>
      </c>
      <c r="K88" s="53">
        <v>27</v>
      </c>
      <c r="L88" s="53" t="s">
        <v>73</v>
      </c>
      <c r="M88" s="24" t="s">
        <v>74</v>
      </c>
    </row>
    <row r="89" spans="1:13" x14ac:dyDescent="0.35">
      <c r="A89" s="52">
        <v>5455</v>
      </c>
      <c r="B89" s="53" t="s">
        <v>7</v>
      </c>
      <c r="C89" s="53" t="s">
        <v>17</v>
      </c>
      <c r="D89" s="53" t="s">
        <v>38</v>
      </c>
      <c r="E89" s="53" t="s">
        <v>4</v>
      </c>
      <c r="F89" s="53">
        <v>40.409999999999997</v>
      </c>
      <c r="G89" s="53">
        <v>212.77600000000001</v>
      </c>
      <c r="H89" s="53">
        <v>13.469999999999999</v>
      </c>
      <c r="I89" s="53">
        <v>2</v>
      </c>
      <c r="J89" s="53">
        <v>29</v>
      </c>
      <c r="K89" s="53">
        <v>31</v>
      </c>
      <c r="L89" s="53" t="s">
        <v>73</v>
      </c>
      <c r="M89" s="24" t="s">
        <v>74</v>
      </c>
    </row>
    <row r="90" spans="1:13" x14ac:dyDescent="0.35">
      <c r="A90" s="52">
        <v>5453</v>
      </c>
      <c r="B90" s="53" t="s">
        <v>7</v>
      </c>
      <c r="C90" s="53" t="s">
        <v>17</v>
      </c>
      <c r="D90" s="53" t="s">
        <v>38</v>
      </c>
      <c r="E90" s="53" t="s">
        <v>4</v>
      </c>
      <c r="F90" s="53">
        <v>8.4779999999999998</v>
      </c>
      <c r="G90" s="53">
        <v>236.476</v>
      </c>
      <c r="H90" s="53">
        <v>2.8260000000000001</v>
      </c>
      <c r="I90" s="53">
        <v>2</v>
      </c>
      <c r="J90" s="53">
        <v>30</v>
      </c>
      <c r="K90" s="53">
        <v>32</v>
      </c>
      <c r="L90" s="53" t="s">
        <v>73</v>
      </c>
      <c r="M90" s="24" t="s">
        <v>74</v>
      </c>
    </row>
    <row r="91" spans="1:13" x14ac:dyDescent="0.35">
      <c r="A91" s="52">
        <v>5448</v>
      </c>
      <c r="B91" s="53" t="s">
        <v>7</v>
      </c>
      <c r="C91" s="53" t="s">
        <v>17</v>
      </c>
      <c r="D91" s="53" t="s">
        <v>38</v>
      </c>
      <c r="E91" s="53" t="s">
        <v>4</v>
      </c>
      <c r="F91" s="53">
        <v>37.72</v>
      </c>
      <c r="G91" s="53">
        <v>204.82599999999999</v>
      </c>
      <c r="H91" s="53">
        <v>12.573333333333332</v>
      </c>
      <c r="I91" s="53">
        <v>4</v>
      </c>
      <c r="J91" s="53">
        <v>37</v>
      </c>
      <c r="K91" s="53">
        <v>41</v>
      </c>
      <c r="L91" s="53" t="s">
        <v>73</v>
      </c>
      <c r="M91" s="24" t="s">
        <v>74</v>
      </c>
    </row>
    <row r="92" spans="1:13" ht="13.9" thickBot="1" x14ac:dyDescent="0.4">
      <c r="A92" s="94" t="s">
        <v>43</v>
      </c>
      <c r="B92" s="95"/>
      <c r="C92" s="95"/>
      <c r="D92" s="25"/>
      <c r="E92" s="25"/>
      <c r="F92" s="25">
        <f>AVERAGE(F82:F91)</f>
        <v>28.490400000000001</v>
      </c>
      <c r="G92" s="25">
        <f t="shared" ref="G92:K92" si="16">AVERAGE(G82:G91)</f>
        <v>202.46940000000001</v>
      </c>
      <c r="H92" s="25">
        <f t="shared" si="16"/>
        <v>9.4968000000000004</v>
      </c>
      <c r="I92" s="25">
        <f t="shared" si="16"/>
        <v>3.4</v>
      </c>
      <c r="J92" s="25">
        <f t="shared" si="16"/>
        <v>30.5</v>
      </c>
      <c r="K92" s="25">
        <f t="shared" si="16"/>
        <v>33.9</v>
      </c>
      <c r="L92" s="53"/>
      <c r="M92" s="24"/>
    </row>
    <row r="93" spans="1:13" ht="13.9" thickBot="1" x14ac:dyDescent="0.4">
      <c r="A93" s="92" t="s">
        <v>44</v>
      </c>
      <c r="B93" s="93"/>
      <c r="C93" s="93"/>
      <c r="D93" s="26"/>
      <c r="E93" s="26"/>
      <c r="F93" s="26">
        <f>(_xlfn.STDEV.P(F82:F91)/SQRT(10))</f>
        <v>3.8428373246860197</v>
      </c>
      <c r="G93" s="26">
        <f t="shared" ref="G93:K93" si="17">(_xlfn.STDEV.P(G82:G91)/SQRT(10))</f>
        <v>5.7628424448357078</v>
      </c>
      <c r="H93" s="26">
        <f t="shared" si="17"/>
        <v>1.2809457748953386</v>
      </c>
      <c r="I93" s="26">
        <f t="shared" si="17"/>
        <v>0.63560994328282805</v>
      </c>
      <c r="J93" s="26">
        <f t="shared" si="17"/>
        <v>2.0651876428063383</v>
      </c>
      <c r="K93" s="26">
        <f t="shared" si="17"/>
        <v>2.2336069484132608</v>
      </c>
      <c r="L93" s="54"/>
      <c r="M93" s="86"/>
    </row>
    <row r="94" spans="1:13" ht="13.9" thickBot="1" x14ac:dyDescent="0.4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3"/>
    </row>
    <row r="95" spans="1:13" x14ac:dyDescent="0.35">
      <c r="A95" s="55">
        <v>2421</v>
      </c>
      <c r="B95" s="56" t="s">
        <v>7</v>
      </c>
      <c r="C95" s="56" t="s">
        <v>42</v>
      </c>
      <c r="D95" s="56" t="s">
        <v>38</v>
      </c>
      <c r="E95" s="56" t="s">
        <v>4</v>
      </c>
      <c r="F95" s="56">
        <v>9.4060000000000006</v>
      </c>
      <c r="G95" s="56">
        <v>279.01400000000001</v>
      </c>
      <c r="H95" s="56">
        <f t="shared" ref="H95:H102" si="18">F95/3</f>
        <v>3.1353333333333335</v>
      </c>
      <c r="I95" s="56">
        <v>1</v>
      </c>
      <c r="J95" s="56">
        <v>11</v>
      </c>
      <c r="K95" s="56">
        <f t="shared" ref="K95:K102" si="19">J95+I95</f>
        <v>12</v>
      </c>
      <c r="L95" s="56" t="s">
        <v>68</v>
      </c>
      <c r="M95" s="21" t="s">
        <v>74</v>
      </c>
    </row>
    <row r="96" spans="1:13" x14ac:dyDescent="0.35">
      <c r="A96" s="57">
        <v>4616</v>
      </c>
      <c r="B96" s="58" t="s">
        <v>7</v>
      </c>
      <c r="C96" s="58" t="s">
        <v>42</v>
      </c>
      <c r="D96" s="58" t="s">
        <v>38</v>
      </c>
      <c r="E96" s="58" t="s">
        <v>4</v>
      </c>
      <c r="F96" s="58">
        <v>48.11</v>
      </c>
      <c r="G96" s="58">
        <v>165.322</v>
      </c>
      <c r="H96" s="58">
        <f t="shared" si="18"/>
        <v>16.036666666666665</v>
      </c>
      <c r="I96" s="58">
        <v>5</v>
      </c>
      <c r="J96" s="58">
        <v>19</v>
      </c>
      <c r="K96" s="58">
        <f t="shared" si="19"/>
        <v>24</v>
      </c>
      <c r="L96" s="58" t="s">
        <v>68</v>
      </c>
      <c r="M96" s="24" t="s">
        <v>74</v>
      </c>
    </row>
    <row r="97" spans="1:13" x14ac:dyDescent="0.35">
      <c r="A97" s="57">
        <v>4624</v>
      </c>
      <c r="B97" s="58" t="s">
        <v>7</v>
      </c>
      <c r="C97" s="58" t="s">
        <v>42</v>
      </c>
      <c r="D97" s="58" t="s">
        <v>38</v>
      </c>
      <c r="E97" s="58" t="s">
        <v>4</v>
      </c>
      <c r="F97" s="58">
        <v>12.542</v>
      </c>
      <c r="G97" s="58">
        <v>246.90199999999999</v>
      </c>
      <c r="H97" s="58">
        <f t="shared" si="18"/>
        <v>4.1806666666666663</v>
      </c>
      <c r="I97" s="58">
        <v>1</v>
      </c>
      <c r="J97" s="58">
        <v>11</v>
      </c>
      <c r="K97" s="58">
        <f t="shared" si="19"/>
        <v>12</v>
      </c>
      <c r="L97" s="58" t="s">
        <v>68</v>
      </c>
      <c r="M97" s="24" t="s">
        <v>74</v>
      </c>
    </row>
    <row r="98" spans="1:13" x14ac:dyDescent="0.35">
      <c r="A98" s="57">
        <v>4691</v>
      </c>
      <c r="B98" s="58" t="s">
        <v>7</v>
      </c>
      <c r="C98" s="58" t="s">
        <v>42</v>
      </c>
      <c r="D98" s="58" t="s">
        <v>38</v>
      </c>
      <c r="E98" s="58" t="s">
        <v>4</v>
      </c>
      <c r="F98" s="58">
        <v>32.148000000000003</v>
      </c>
      <c r="G98" s="58">
        <v>176.494</v>
      </c>
      <c r="H98" s="58">
        <f t="shared" si="18"/>
        <v>10.716000000000001</v>
      </c>
      <c r="I98" s="58">
        <v>2</v>
      </c>
      <c r="J98" s="58">
        <v>18</v>
      </c>
      <c r="K98" s="58">
        <f t="shared" si="19"/>
        <v>20</v>
      </c>
      <c r="L98" s="58" t="s">
        <v>68</v>
      </c>
      <c r="M98" s="24" t="s">
        <v>74</v>
      </c>
    </row>
    <row r="99" spans="1:13" x14ac:dyDescent="0.35">
      <c r="A99" s="57">
        <v>5173</v>
      </c>
      <c r="B99" s="58" t="s">
        <v>7</v>
      </c>
      <c r="C99" s="58" t="s">
        <v>42</v>
      </c>
      <c r="D99" s="58" t="s">
        <v>38</v>
      </c>
      <c r="E99" s="58" t="s">
        <v>4</v>
      </c>
      <c r="F99" s="58">
        <v>32.442</v>
      </c>
      <c r="G99" s="58">
        <v>204.636</v>
      </c>
      <c r="H99" s="58">
        <f t="shared" si="18"/>
        <v>10.814</v>
      </c>
      <c r="I99" s="58">
        <v>2</v>
      </c>
      <c r="J99" s="58">
        <v>26</v>
      </c>
      <c r="K99" s="58">
        <f t="shared" si="19"/>
        <v>28</v>
      </c>
      <c r="L99" s="58" t="s">
        <v>68</v>
      </c>
      <c r="M99" s="24" t="s">
        <v>74</v>
      </c>
    </row>
    <row r="100" spans="1:13" x14ac:dyDescent="0.35">
      <c r="A100" s="57">
        <v>5174</v>
      </c>
      <c r="B100" s="58" t="s">
        <v>7</v>
      </c>
      <c r="C100" s="58" t="s">
        <v>42</v>
      </c>
      <c r="D100" s="58" t="s">
        <v>38</v>
      </c>
      <c r="E100" s="58" t="s">
        <v>4</v>
      </c>
      <c r="F100" s="58">
        <v>46.19</v>
      </c>
      <c r="G100" s="58">
        <v>169.28399999999999</v>
      </c>
      <c r="H100" s="58">
        <f t="shared" si="18"/>
        <v>15.396666666666667</v>
      </c>
      <c r="I100" s="58">
        <v>5</v>
      </c>
      <c r="J100" s="58">
        <v>24</v>
      </c>
      <c r="K100" s="58">
        <f t="shared" si="19"/>
        <v>29</v>
      </c>
      <c r="L100" s="58" t="s">
        <v>68</v>
      </c>
      <c r="M100" s="24" t="s">
        <v>74</v>
      </c>
    </row>
    <row r="101" spans="1:13" x14ac:dyDescent="0.35">
      <c r="A101" s="57">
        <v>5175</v>
      </c>
      <c r="B101" s="58" t="s">
        <v>7</v>
      </c>
      <c r="C101" s="58" t="s">
        <v>42</v>
      </c>
      <c r="D101" s="58" t="s">
        <v>38</v>
      </c>
      <c r="E101" s="58" t="s">
        <v>4</v>
      </c>
      <c r="F101" s="58">
        <v>66.052000000000007</v>
      </c>
      <c r="G101" s="58">
        <v>169.30600000000001</v>
      </c>
      <c r="H101" s="58">
        <f t="shared" si="18"/>
        <v>22.017333333333337</v>
      </c>
      <c r="I101" s="58">
        <v>3</v>
      </c>
      <c r="J101" s="58">
        <v>24</v>
      </c>
      <c r="K101" s="58">
        <f t="shared" si="19"/>
        <v>27</v>
      </c>
      <c r="L101" s="58" t="s">
        <v>68</v>
      </c>
      <c r="M101" s="24" t="s">
        <v>74</v>
      </c>
    </row>
    <row r="102" spans="1:13" x14ac:dyDescent="0.35">
      <c r="A102" s="57">
        <v>5176</v>
      </c>
      <c r="B102" s="58" t="s">
        <v>7</v>
      </c>
      <c r="C102" s="58" t="s">
        <v>42</v>
      </c>
      <c r="D102" s="58" t="s">
        <v>38</v>
      </c>
      <c r="E102" s="58" t="s">
        <v>4</v>
      </c>
      <c r="F102" s="58">
        <v>45.59</v>
      </c>
      <c r="G102" s="58">
        <v>165.964</v>
      </c>
      <c r="H102" s="58">
        <f t="shared" si="18"/>
        <v>15.196666666666667</v>
      </c>
      <c r="I102" s="58">
        <v>6</v>
      </c>
      <c r="J102" s="58">
        <v>32</v>
      </c>
      <c r="K102" s="58">
        <f t="shared" si="19"/>
        <v>38</v>
      </c>
      <c r="L102" s="58" t="s">
        <v>68</v>
      </c>
      <c r="M102" s="24" t="s">
        <v>74</v>
      </c>
    </row>
    <row r="103" spans="1:13" ht="13.9" thickBot="1" x14ac:dyDescent="0.4">
      <c r="A103" s="94" t="s">
        <v>43</v>
      </c>
      <c r="B103" s="95"/>
      <c r="C103" s="95"/>
      <c r="D103" s="25"/>
      <c r="E103" s="25"/>
      <c r="F103" s="25">
        <f>AVERAGE(F95:F102)</f>
        <v>36.56</v>
      </c>
      <c r="G103" s="25">
        <f t="shared" ref="G103:K103" si="20">AVERAGE(G95:G102)</f>
        <v>197.11525</v>
      </c>
      <c r="H103" s="25">
        <f t="shared" si="20"/>
        <v>12.186666666666667</v>
      </c>
      <c r="I103" s="25">
        <f t="shared" si="20"/>
        <v>3.125</v>
      </c>
      <c r="J103" s="25">
        <f t="shared" si="20"/>
        <v>20.625</v>
      </c>
      <c r="K103" s="25">
        <f t="shared" si="20"/>
        <v>23.75</v>
      </c>
      <c r="L103" s="58"/>
      <c r="M103" s="24"/>
    </row>
    <row r="104" spans="1:13" ht="13.9" thickBot="1" x14ac:dyDescent="0.4">
      <c r="A104" s="92" t="s">
        <v>44</v>
      </c>
      <c r="B104" s="93"/>
      <c r="C104" s="93"/>
      <c r="D104" s="26"/>
      <c r="E104" s="26"/>
      <c r="F104" s="26">
        <f>(_xlfn.STDEV.P(F95:F102)/SQRT(8))</f>
        <v>6.2850095365878333</v>
      </c>
      <c r="G104" s="26">
        <f t="shared" ref="G104:K104" si="21">(_xlfn.STDEV.P(G95:G102)/SQRT(8))</f>
        <v>14.359811184071576</v>
      </c>
      <c r="H104" s="26">
        <f t="shared" si="21"/>
        <v>2.0950031788626107</v>
      </c>
      <c r="I104" s="26">
        <f t="shared" si="21"/>
        <v>0.64801379229149125</v>
      </c>
      <c r="J104" s="26">
        <f t="shared" si="21"/>
        <v>2.4234369962926618</v>
      </c>
      <c r="K104" s="26">
        <f t="shared" si="21"/>
        <v>2.9301770424327604</v>
      </c>
      <c r="L104" s="59"/>
      <c r="M104" s="85"/>
    </row>
    <row r="105" spans="1:13" ht="13.9" thickBot="1" x14ac:dyDescent="0.4">
      <c r="A105" s="9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3"/>
    </row>
    <row r="106" spans="1:13" x14ac:dyDescent="0.35">
      <c r="A106" s="60">
        <v>5763</v>
      </c>
      <c r="B106" s="61" t="s">
        <v>7</v>
      </c>
      <c r="C106" s="61" t="s">
        <v>9</v>
      </c>
      <c r="D106" s="61" t="s">
        <v>38</v>
      </c>
      <c r="E106" s="61" t="s">
        <v>4</v>
      </c>
      <c r="F106" s="61">
        <v>0</v>
      </c>
      <c r="G106" s="61">
        <v>288.99799999999999</v>
      </c>
      <c r="H106" s="61">
        <f t="shared" ref="H106:H111" si="22">F106/3</f>
        <v>0</v>
      </c>
      <c r="I106" s="61">
        <v>0</v>
      </c>
      <c r="J106" s="61">
        <v>3</v>
      </c>
      <c r="K106" s="61">
        <f t="shared" ref="K106:K111" si="23">I106+J106</f>
        <v>3</v>
      </c>
      <c r="L106" s="61" t="s">
        <v>71</v>
      </c>
      <c r="M106" s="21" t="s">
        <v>36</v>
      </c>
    </row>
    <row r="107" spans="1:13" x14ac:dyDescent="0.35">
      <c r="A107" s="62">
        <v>5779</v>
      </c>
      <c r="B107" s="63" t="s">
        <v>7</v>
      </c>
      <c r="C107" s="63" t="s">
        <v>9</v>
      </c>
      <c r="D107" s="63" t="s">
        <v>38</v>
      </c>
      <c r="E107" s="63" t="s">
        <v>4</v>
      </c>
      <c r="F107" s="63">
        <v>5.492</v>
      </c>
      <c r="G107" s="63">
        <v>279.42599999999999</v>
      </c>
      <c r="H107" s="63">
        <f t="shared" si="22"/>
        <v>1.8306666666666667</v>
      </c>
      <c r="I107" s="63">
        <v>1</v>
      </c>
      <c r="J107" s="63">
        <v>7</v>
      </c>
      <c r="K107" s="63">
        <f t="shared" si="23"/>
        <v>8</v>
      </c>
      <c r="L107" s="63" t="s">
        <v>71</v>
      </c>
      <c r="M107" s="24" t="s">
        <v>36</v>
      </c>
    </row>
    <row r="108" spans="1:13" x14ac:dyDescent="0.35">
      <c r="A108" s="62">
        <v>5777</v>
      </c>
      <c r="B108" s="63" t="s">
        <v>7</v>
      </c>
      <c r="C108" s="63" t="s">
        <v>9</v>
      </c>
      <c r="D108" s="63" t="s">
        <v>38</v>
      </c>
      <c r="E108" s="63" t="s">
        <v>4</v>
      </c>
      <c r="F108" s="63">
        <v>18.974</v>
      </c>
      <c r="G108" s="63">
        <v>229.458</v>
      </c>
      <c r="H108" s="63">
        <f t="shared" si="22"/>
        <v>6.3246666666666664</v>
      </c>
      <c r="I108" s="63">
        <v>1</v>
      </c>
      <c r="J108" s="63">
        <v>14</v>
      </c>
      <c r="K108" s="63">
        <f t="shared" si="23"/>
        <v>15</v>
      </c>
      <c r="L108" s="63" t="s">
        <v>71</v>
      </c>
      <c r="M108" s="24" t="s">
        <v>36</v>
      </c>
    </row>
    <row r="109" spans="1:13" x14ac:dyDescent="0.35">
      <c r="A109" s="62">
        <v>5780</v>
      </c>
      <c r="B109" s="63" t="s">
        <v>7</v>
      </c>
      <c r="C109" s="63" t="s">
        <v>9</v>
      </c>
      <c r="D109" s="63" t="s">
        <v>38</v>
      </c>
      <c r="E109" s="63" t="s">
        <v>4</v>
      </c>
      <c r="F109" s="63">
        <v>33.682000000000002</v>
      </c>
      <c r="G109" s="63">
        <v>247.55199999999999</v>
      </c>
      <c r="H109" s="63">
        <f t="shared" si="22"/>
        <v>11.227333333333334</v>
      </c>
      <c r="I109" s="63">
        <v>4</v>
      </c>
      <c r="J109" s="63">
        <v>10</v>
      </c>
      <c r="K109" s="63">
        <f t="shared" si="23"/>
        <v>14</v>
      </c>
      <c r="L109" s="63" t="s">
        <v>71</v>
      </c>
      <c r="M109" s="24" t="s">
        <v>36</v>
      </c>
    </row>
    <row r="110" spans="1:13" x14ac:dyDescent="0.35">
      <c r="A110" s="62">
        <v>5764</v>
      </c>
      <c r="B110" s="63" t="s">
        <v>7</v>
      </c>
      <c r="C110" s="63" t="s">
        <v>9</v>
      </c>
      <c r="D110" s="63" t="s">
        <v>38</v>
      </c>
      <c r="E110" s="63" t="s">
        <v>4</v>
      </c>
      <c r="F110" s="63">
        <v>66.635999999999996</v>
      </c>
      <c r="G110" s="63">
        <v>136.80600000000001</v>
      </c>
      <c r="H110" s="63">
        <f t="shared" si="22"/>
        <v>22.212</v>
      </c>
      <c r="I110" s="63">
        <v>9</v>
      </c>
      <c r="J110" s="63">
        <v>25</v>
      </c>
      <c r="K110" s="63">
        <f t="shared" si="23"/>
        <v>34</v>
      </c>
      <c r="L110" s="63" t="s">
        <v>71</v>
      </c>
      <c r="M110" s="24" t="s">
        <v>36</v>
      </c>
    </row>
    <row r="111" spans="1:13" x14ac:dyDescent="0.35">
      <c r="A111" s="62">
        <v>5768</v>
      </c>
      <c r="B111" s="63" t="s">
        <v>7</v>
      </c>
      <c r="C111" s="63" t="s">
        <v>9</v>
      </c>
      <c r="D111" s="63" t="s">
        <v>38</v>
      </c>
      <c r="E111" s="63" t="s">
        <v>4</v>
      </c>
      <c r="F111" s="63">
        <v>100.8</v>
      </c>
      <c r="G111" s="63">
        <v>113.774</v>
      </c>
      <c r="H111" s="63">
        <f t="shared" si="22"/>
        <v>33.6</v>
      </c>
      <c r="I111" s="63">
        <v>9</v>
      </c>
      <c r="J111" s="63">
        <v>20</v>
      </c>
      <c r="K111" s="63">
        <f t="shared" si="23"/>
        <v>29</v>
      </c>
      <c r="L111" s="63" t="s">
        <v>71</v>
      </c>
      <c r="M111" s="24" t="s">
        <v>36</v>
      </c>
    </row>
    <row r="112" spans="1:13" ht="13.9" thickBot="1" x14ac:dyDescent="0.4">
      <c r="A112" s="94" t="s">
        <v>43</v>
      </c>
      <c r="B112" s="95"/>
      <c r="C112" s="95"/>
      <c r="D112" s="25"/>
      <c r="E112" s="25"/>
      <c r="F112" s="25">
        <f>AVERAGE(F106:F111)</f>
        <v>37.597333333333331</v>
      </c>
      <c r="G112" s="25">
        <f t="shared" ref="G112:K112" si="24">AVERAGE(G106:G111)</f>
        <v>216.00233333333335</v>
      </c>
      <c r="H112" s="25">
        <f t="shared" si="24"/>
        <v>12.532444444444446</v>
      </c>
      <c r="I112" s="25">
        <f t="shared" si="24"/>
        <v>4</v>
      </c>
      <c r="J112" s="25">
        <f t="shared" si="24"/>
        <v>13.166666666666666</v>
      </c>
      <c r="K112" s="25">
        <f t="shared" si="24"/>
        <v>17.166666666666668</v>
      </c>
      <c r="L112" s="63"/>
      <c r="M112" s="24"/>
    </row>
    <row r="113" spans="1:13" ht="13.9" thickBot="1" x14ac:dyDescent="0.4">
      <c r="A113" s="92" t="s">
        <v>44</v>
      </c>
      <c r="B113" s="93"/>
      <c r="C113" s="93"/>
      <c r="D113" s="26"/>
      <c r="E113" s="26"/>
      <c r="F113" s="26">
        <f>(_xlfn.STDEV.P(F106:F111)/SQRT(6))</f>
        <v>14.571939851544716</v>
      </c>
      <c r="G113" s="26">
        <f t="shared" ref="G113:K113" si="25">(_xlfn.STDEV.P(G106:G111)/SQRT(6))</f>
        <v>27.512651951891581</v>
      </c>
      <c r="H113" s="26">
        <f t="shared" si="25"/>
        <v>4.8573132838482378</v>
      </c>
      <c r="I113" s="26">
        <f t="shared" si="25"/>
        <v>1.5275252316519468</v>
      </c>
      <c r="J113" s="26">
        <f t="shared" si="25"/>
        <v>3.0679043396163834</v>
      </c>
      <c r="K113" s="26">
        <f t="shared" si="25"/>
        <v>4.4809266568092481</v>
      </c>
      <c r="L113" s="64"/>
      <c r="M113" s="84"/>
    </row>
    <row r="114" spans="1:13" ht="13.9" thickBot="1" x14ac:dyDescent="0.4">
      <c r="A114" s="4"/>
    </row>
    <row r="115" spans="1:13" x14ac:dyDescent="0.35">
      <c r="A115" s="65" t="s">
        <v>45</v>
      </c>
      <c r="B115" s="66" t="s">
        <v>37</v>
      </c>
      <c r="C115" s="20" t="s">
        <v>59</v>
      </c>
      <c r="D115" s="20" t="s">
        <v>60</v>
      </c>
      <c r="E115" s="66" t="s">
        <v>4</v>
      </c>
      <c r="F115" s="66">
        <v>65.296000000000006</v>
      </c>
      <c r="G115" s="66">
        <v>162.15</v>
      </c>
      <c r="H115" s="20">
        <v>21.765333333333338</v>
      </c>
      <c r="I115" s="66">
        <v>6</v>
      </c>
      <c r="J115" s="66">
        <v>39</v>
      </c>
      <c r="K115" s="66">
        <f t="shared" ref="K115:K128" si="26">SUM(I115:J115)</f>
        <v>45</v>
      </c>
      <c r="L115" s="20" t="s">
        <v>69</v>
      </c>
      <c r="M115" s="21" t="s">
        <v>61</v>
      </c>
    </row>
    <row r="116" spans="1:13" x14ac:dyDescent="0.35">
      <c r="A116" s="67" t="s">
        <v>46</v>
      </c>
      <c r="B116" s="68" t="s">
        <v>37</v>
      </c>
      <c r="C116" s="23" t="s">
        <v>59</v>
      </c>
      <c r="D116" s="23" t="s">
        <v>60</v>
      </c>
      <c r="E116" s="68" t="s">
        <v>4</v>
      </c>
      <c r="F116" s="68">
        <v>14.651999999999999</v>
      </c>
      <c r="G116" s="68">
        <v>169.31399999999999</v>
      </c>
      <c r="H116" s="23">
        <v>4.8839999999999995</v>
      </c>
      <c r="I116" s="68">
        <v>0</v>
      </c>
      <c r="J116" s="68">
        <v>34</v>
      </c>
      <c r="K116" s="68">
        <f t="shared" si="26"/>
        <v>34</v>
      </c>
      <c r="L116" s="23" t="s">
        <v>69</v>
      </c>
      <c r="M116" s="24" t="s">
        <v>61</v>
      </c>
    </row>
    <row r="117" spans="1:13" x14ac:dyDescent="0.35">
      <c r="A117" s="67" t="s">
        <v>47</v>
      </c>
      <c r="B117" s="68" t="s">
        <v>37</v>
      </c>
      <c r="C117" s="23" t="s">
        <v>59</v>
      </c>
      <c r="D117" s="23" t="s">
        <v>60</v>
      </c>
      <c r="E117" s="68" t="s">
        <v>4</v>
      </c>
      <c r="F117" s="68">
        <v>12.504</v>
      </c>
      <c r="G117" s="68">
        <v>239.124</v>
      </c>
      <c r="H117" s="23">
        <v>4.1680000000000001</v>
      </c>
      <c r="I117" s="68">
        <v>0</v>
      </c>
      <c r="J117" s="68">
        <v>32</v>
      </c>
      <c r="K117" s="68">
        <f t="shared" si="26"/>
        <v>32</v>
      </c>
      <c r="L117" s="23" t="s">
        <v>69</v>
      </c>
      <c r="M117" s="24" t="s">
        <v>61</v>
      </c>
    </row>
    <row r="118" spans="1:13" x14ac:dyDescent="0.35">
      <c r="A118" s="67" t="s">
        <v>48</v>
      </c>
      <c r="B118" s="68" t="s">
        <v>37</v>
      </c>
      <c r="C118" s="23" t="s">
        <v>59</v>
      </c>
      <c r="D118" s="23" t="s">
        <v>60</v>
      </c>
      <c r="E118" s="68" t="s">
        <v>4</v>
      </c>
      <c r="F118" s="68">
        <v>15.95</v>
      </c>
      <c r="G118" s="68">
        <v>222.69800000000001</v>
      </c>
      <c r="H118" s="23">
        <v>5.3166666666666664</v>
      </c>
      <c r="I118" s="68">
        <v>1</v>
      </c>
      <c r="J118" s="68">
        <v>22</v>
      </c>
      <c r="K118" s="68">
        <f t="shared" si="26"/>
        <v>23</v>
      </c>
      <c r="L118" s="23" t="s">
        <v>69</v>
      </c>
      <c r="M118" s="24" t="s">
        <v>61</v>
      </c>
    </row>
    <row r="119" spans="1:13" x14ac:dyDescent="0.35">
      <c r="A119" s="67" t="s">
        <v>49</v>
      </c>
      <c r="B119" s="68" t="s">
        <v>37</v>
      </c>
      <c r="C119" s="23" t="s">
        <v>59</v>
      </c>
      <c r="D119" s="23" t="s">
        <v>60</v>
      </c>
      <c r="E119" s="68" t="s">
        <v>4</v>
      </c>
      <c r="F119" s="68">
        <v>76.221999999999994</v>
      </c>
      <c r="G119" s="68">
        <v>168.5</v>
      </c>
      <c r="H119" s="23">
        <v>25.40733333333333</v>
      </c>
      <c r="I119" s="68">
        <v>6</v>
      </c>
      <c r="J119" s="68">
        <v>22</v>
      </c>
      <c r="K119" s="68">
        <f t="shared" si="26"/>
        <v>28</v>
      </c>
      <c r="L119" s="23" t="s">
        <v>69</v>
      </c>
      <c r="M119" s="24" t="s">
        <v>61</v>
      </c>
    </row>
    <row r="120" spans="1:13" x14ac:dyDescent="0.35">
      <c r="A120" s="67" t="s">
        <v>50</v>
      </c>
      <c r="B120" s="68" t="s">
        <v>37</v>
      </c>
      <c r="C120" s="23" t="s">
        <v>59</v>
      </c>
      <c r="D120" s="23" t="s">
        <v>60</v>
      </c>
      <c r="E120" s="68" t="s">
        <v>4</v>
      </c>
      <c r="F120" s="68">
        <v>2</v>
      </c>
      <c r="G120" s="68">
        <v>255.83</v>
      </c>
      <c r="H120" s="23">
        <v>0.66666666666666674</v>
      </c>
      <c r="I120" s="68">
        <v>0</v>
      </c>
      <c r="J120" s="68">
        <v>14</v>
      </c>
      <c r="K120" s="68">
        <f t="shared" si="26"/>
        <v>14</v>
      </c>
      <c r="L120" s="23" t="s">
        <v>69</v>
      </c>
      <c r="M120" s="24" t="s">
        <v>61</v>
      </c>
    </row>
    <row r="121" spans="1:13" x14ac:dyDescent="0.35">
      <c r="A121" s="67" t="s">
        <v>51</v>
      </c>
      <c r="B121" s="68" t="s">
        <v>7</v>
      </c>
      <c r="C121" s="23" t="s">
        <v>59</v>
      </c>
      <c r="D121" s="23" t="s">
        <v>60</v>
      </c>
      <c r="E121" s="68" t="s">
        <v>4</v>
      </c>
      <c r="F121" s="68">
        <v>60.872</v>
      </c>
      <c r="G121" s="68">
        <v>175.79400000000001</v>
      </c>
      <c r="H121" s="23">
        <v>20.290666666666667</v>
      </c>
      <c r="I121" s="68">
        <v>6</v>
      </c>
      <c r="J121" s="68">
        <v>18</v>
      </c>
      <c r="K121" s="68">
        <f t="shared" si="26"/>
        <v>24</v>
      </c>
      <c r="L121" s="23" t="s">
        <v>69</v>
      </c>
      <c r="M121" s="24" t="s">
        <v>61</v>
      </c>
    </row>
    <row r="122" spans="1:13" x14ac:dyDescent="0.35">
      <c r="A122" s="67" t="s">
        <v>52</v>
      </c>
      <c r="B122" s="68" t="s">
        <v>7</v>
      </c>
      <c r="C122" s="23" t="s">
        <v>59</v>
      </c>
      <c r="D122" s="23" t="s">
        <v>60</v>
      </c>
      <c r="E122" s="68" t="s">
        <v>4</v>
      </c>
      <c r="F122" s="68">
        <v>50.972000000000001</v>
      </c>
      <c r="G122" s="68">
        <v>186.78399999999999</v>
      </c>
      <c r="H122" s="23">
        <v>16.979573345414327</v>
      </c>
      <c r="I122" s="68">
        <v>7</v>
      </c>
      <c r="J122" s="68">
        <v>18</v>
      </c>
      <c r="K122" s="68">
        <f t="shared" si="26"/>
        <v>25</v>
      </c>
      <c r="L122" s="23" t="s">
        <v>69</v>
      </c>
      <c r="M122" s="24" t="s">
        <v>61</v>
      </c>
    </row>
    <row r="123" spans="1:13" x14ac:dyDescent="0.35">
      <c r="A123" s="67" t="s">
        <v>53</v>
      </c>
      <c r="B123" s="68" t="s">
        <v>7</v>
      </c>
      <c r="C123" s="23" t="s">
        <v>59</v>
      </c>
      <c r="D123" s="23" t="s">
        <v>60</v>
      </c>
      <c r="E123" s="68" t="s">
        <v>4</v>
      </c>
      <c r="F123" s="68">
        <v>35.442</v>
      </c>
      <c r="G123" s="68">
        <v>208.59399999999999</v>
      </c>
      <c r="H123" s="23">
        <v>11.814</v>
      </c>
      <c r="I123" s="68">
        <v>3</v>
      </c>
      <c r="J123" s="68">
        <v>27</v>
      </c>
      <c r="K123" s="68">
        <f t="shared" si="26"/>
        <v>30</v>
      </c>
      <c r="L123" s="23" t="s">
        <v>69</v>
      </c>
      <c r="M123" s="24" t="s">
        <v>61</v>
      </c>
    </row>
    <row r="124" spans="1:13" x14ac:dyDescent="0.35">
      <c r="A124" s="67" t="s">
        <v>54</v>
      </c>
      <c r="B124" s="68" t="s">
        <v>7</v>
      </c>
      <c r="C124" s="23" t="s">
        <v>59</v>
      </c>
      <c r="D124" s="23" t="s">
        <v>60</v>
      </c>
      <c r="E124" s="68" t="s">
        <v>4</v>
      </c>
      <c r="F124" s="68">
        <v>55.713999999999999</v>
      </c>
      <c r="G124" s="68">
        <v>117.17400000000001</v>
      </c>
      <c r="H124" s="23">
        <v>18.571333333333335</v>
      </c>
      <c r="I124" s="68">
        <v>6</v>
      </c>
      <c r="J124" s="68">
        <v>14</v>
      </c>
      <c r="K124" s="68">
        <f t="shared" si="26"/>
        <v>20</v>
      </c>
      <c r="L124" s="23" t="s">
        <v>69</v>
      </c>
      <c r="M124" s="24" t="s">
        <v>61</v>
      </c>
    </row>
    <row r="125" spans="1:13" x14ac:dyDescent="0.35">
      <c r="A125" s="67" t="s">
        <v>55</v>
      </c>
      <c r="B125" s="68" t="s">
        <v>7</v>
      </c>
      <c r="C125" s="23" t="s">
        <v>59</v>
      </c>
      <c r="D125" s="23" t="s">
        <v>60</v>
      </c>
      <c r="E125" s="68" t="s">
        <v>4</v>
      </c>
      <c r="F125" s="68">
        <v>32.08</v>
      </c>
      <c r="G125" s="68">
        <v>181.702</v>
      </c>
      <c r="H125" s="23">
        <v>10.693333333333332</v>
      </c>
      <c r="I125" s="68">
        <v>4</v>
      </c>
      <c r="J125" s="68">
        <v>20</v>
      </c>
      <c r="K125" s="68">
        <f t="shared" si="26"/>
        <v>24</v>
      </c>
      <c r="L125" s="23" t="s">
        <v>69</v>
      </c>
      <c r="M125" s="24" t="s">
        <v>61</v>
      </c>
    </row>
    <row r="126" spans="1:13" x14ac:dyDescent="0.35">
      <c r="A126" s="67" t="s">
        <v>56</v>
      </c>
      <c r="B126" s="68" t="s">
        <v>7</v>
      </c>
      <c r="C126" s="23" t="s">
        <v>59</v>
      </c>
      <c r="D126" s="23" t="s">
        <v>60</v>
      </c>
      <c r="E126" s="68" t="s">
        <v>4</v>
      </c>
      <c r="F126" s="68">
        <v>23.792000000000002</v>
      </c>
      <c r="G126" s="68">
        <v>232.30600000000001</v>
      </c>
      <c r="H126" s="23">
        <v>7.9306666666666681</v>
      </c>
      <c r="I126" s="68">
        <v>1</v>
      </c>
      <c r="J126" s="68">
        <v>22</v>
      </c>
      <c r="K126" s="68">
        <f t="shared" si="26"/>
        <v>23</v>
      </c>
      <c r="L126" s="23" t="s">
        <v>69</v>
      </c>
      <c r="M126" s="24" t="s">
        <v>61</v>
      </c>
    </row>
    <row r="127" spans="1:13" x14ac:dyDescent="0.35">
      <c r="A127" s="67" t="s">
        <v>57</v>
      </c>
      <c r="B127" s="68" t="s">
        <v>7</v>
      </c>
      <c r="C127" s="23" t="s">
        <v>59</v>
      </c>
      <c r="D127" s="23" t="s">
        <v>60</v>
      </c>
      <c r="E127" s="68" t="s">
        <v>4</v>
      </c>
      <c r="F127" s="68">
        <v>41.83</v>
      </c>
      <c r="G127" s="68">
        <v>185.56800000000001</v>
      </c>
      <c r="H127" s="23">
        <v>13.943333333333333</v>
      </c>
      <c r="I127" s="68">
        <v>2</v>
      </c>
      <c r="J127" s="68">
        <v>28</v>
      </c>
      <c r="K127" s="68">
        <f t="shared" si="26"/>
        <v>30</v>
      </c>
      <c r="L127" s="23" t="s">
        <v>69</v>
      </c>
      <c r="M127" s="24" t="s">
        <v>61</v>
      </c>
    </row>
    <row r="128" spans="1:13" x14ac:dyDescent="0.35">
      <c r="A128" s="67" t="s">
        <v>58</v>
      </c>
      <c r="B128" s="68" t="s">
        <v>7</v>
      </c>
      <c r="C128" s="23" t="s">
        <v>59</v>
      </c>
      <c r="D128" s="23" t="s">
        <v>60</v>
      </c>
      <c r="E128" s="68" t="s">
        <v>4</v>
      </c>
      <c r="F128" s="68">
        <v>56.712000000000003</v>
      </c>
      <c r="G128" s="68">
        <v>162</v>
      </c>
      <c r="H128" s="23">
        <v>18.911564625850342</v>
      </c>
      <c r="I128" s="68">
        <v>3</v>
      </c>
      <c r="J128" s="68">
        <v>19</v>
      </c>
      <c r="K128" s="68">
        <f t="shared" si="26"/>
        <v>22</v>
      </c>
      <c r="L128" s="23" t="s">
        <v>69</v>
      </c>
      <c r="M128" s="24" t="s">
        <v>61</v>
      </c>
    </row>
    <row r="129" spans="1:13" ht="13.9" thickBot="1" x14ac:dyDescent="0.4">
      <c r="A129" s="94" t="s">
        <v>43</v>
      </c>
      <c r="B129" s="95"/>
      <c r="C129" s="95"/>
      <c r="D129" s="25"/>
      <c r="E129" s="25"/>
      <c r="F129" s="25">
        <f>AVERAGE(F115:F128)</f>
        <v>38.859857142857145</v>
      </c>
      <c r="G129" s="25">
        <f t="shared" ref="G129:K129" si="27">AVERAGE(G115:G128)</f>
        <v>190.53842857142857</v>
      </c>
      <c r="H129" s="25">
        <f t="shared" si="27"/>
        <v>12.953033664614141</v>
      </c>
      <c r="I129" s="25">
        <f t="shared" si="27"/>
        <v>3.2142857142857144</v>
      </c>
      <c r="J129" s="25">
        <f t="shared" si="27"/>
        <v>23.5</v>
      </c>
      <c r="K129" s="25">
        <f t="shared" si="27"/>
        <v>26.714285714285715</v>
      </c>
      <c r="L129" s="23"/>
      <c r="M129" s="24"/>
    </row>
    <row r="130" spans="1:13" ht="13.9" thickBot="1" x14ac:dyDescent="0.4">
      <c r="A130" s="92" t="s">
        <v>44</v>
      </c>
      <c r="B130" s="93"/>
      <c r="C130" s="93"/>
      <c r="D130" s="26"/>
      <c r="E130" s="26"/>
      <c r="F130" s="26">
        <f>(_xlfn.STDEV.P(F115:F128)/SQRT(14))</f>
        <v>5.8842887471441063</v>
      </c>
      <c r="G130" s="26">
        <f t="shared" ref="G130:K130" si="28">(_xlfn.STDEV.P(G115:G128)/SQRT(14))</f>
        <v>9.5835352988140556</v>
      </c>
      <c r="H130" s="26">
        <f t="shared" si="28"/>
        <v>1.9614304060753875</v>
      </c>
      <c r="I130" s="26">
        <f t="shared" si="28"/>
        <v>0.6714177159348248</v>
      </c>
      <c r="J130" s="26">
        <f t="shared" si="28"/>
        <v>1.9371502317600882</v>
      </c>
      <c r="K130" s="26">
        <f t="shared" si="28"/>
        <v>1.9070989064720936</v>
      </c>
      <c r="L130" s="27"/>
      <c r="M130" s="83"/>
    </row>
    <row r="131" spans="1:13" ht="13.9" thickBot="1" x14ac:dyDescent="0.4">
      <c r="A131" s="12"/>
      <c r="B131" s="12"/>
      <c r="C131" s="12"/>
      <c r="D131" s="12"/>
      <c r="E131" s="13"/>
      <c r="F131" s="14"/>
      <c r="G131" s="14"/>
      <c r="H131" s="14"/>
      <c r="I131" s="14"/>
      <c r="J131" s="14"/>
      <c r="K131" s="14"/>
      <c r="L131" s="13"/>
      <c r="M131" s="13"/>
    </row>
    <row r="132" spans="1:13" x14ac:dyDescent="0.35">
      <c r="A132" s="65" t="s">
        <v>77</v>
      </c>
      <c r="B132" s="66" t="s">
        <v>37</v>
      </c>
      <c r="C132" s="40" t="s">
        <v>88</v>
      </c>
      <c r="D132" s="40" t="s">
        <v>38</v>
      </c>
      <c r="E132" s="66" t="s">
        <v>4</v>
      </c>
      <c r="F132" s="66">
        <v>26.536000000000001</v>
      </c>
      <c r="G132" s="66">
        <v>193.92400000000001</v>
      </c>
      <c r="H132" s="66">
        <v>8.8453333333333344</v>
      </c>
      <c r="I132" s="66">
        <v>4</v>
      </c>
      <c r="J132" s="66">
        <v>33</v>
      </c>
      <c r="K132" s="66">
        <v>37</v>
      </c>
      <c r="L132" s="20" t="s">
        <v>89</v>
      </c>
      <c r="M132" s="21" t="s">
        <v>90</v>
      </c>
    </row>
    <row r="133" spans="1:13" x14ac:dyDescent="0.35">
      <c r="A133" s="67" t="s">
        <v>78</v>
      </c>
      <c r="B133" s="68" t="s">
        <v>37</v>
      </c>
      <c r="C133" s="25" t="s">
        <v>88</v>
      </c>
      <c r="D133" s="25" t="s">
        <v>38</v>
      </c>
      <c r="E133" s="68" t="s">
        <v>4</v>
      </c>
      <c r="F133" s="68">
        <v>31.248000000000001</v>
      </c>
      <c r="G133" s="68">
        <v>186.45</v>
      </c>
      <c r="H133" s="68">
        <v>10.416</v>
      </c>
      <c r="I133" s="68">
        <v>6</v>
      </c>
      <c r="J133" s="68">
        <v>32</v>
      </c>
      <c r="K133" s="68">
        <v>38</v>
      </c>
      <c r="L133" s="23" t="s">
        <v>89</v>
      </c>
      <c r="M133" s="24" t="s">
        <v>90</v>
      </c>
    </row>
    <row r="134" spans="1:13" x14ac:dyDescent="0.35">
      <c r="A134" s="67" t="s">
        <v>79</v>
      </c>
      <c r="B134" s="68" t="s">
        <v>37</v>
      </c>
      <c r="C134" s="25" t="s">
        <v>88</v>
      </c>
      <c r="D134" s="25" t="s">
        <v>38</v>
      </c>
      <c r="E134" s="68" t="s">
        <v>4</v>
      </c>
      <c r="F134" s="68">
        <v>62.944000000000003</v>
      </c>
      <c r="G134" s="68">
        <v>141.52799999999999</v>
      </c>
      <c r="H134" s="68">
        <v>20.981333333333335</v>
      </c>
      <c r="I134" s="68">
        <v>8</v>
      </c>
      <c r="J134" s="68">
        <v>17</v>
      </c>
      <c r="K134" s="68">
        <v>25</v>
      </c>
      <c r="L134" s="23" t="s">
        <v>89</v>
      </c>
      <c r="M134" s="24" t="s">
        <v>90</v>
      </c>
    </row>
    <row r="135" spans="1:13" x14ac:dyDescent="0.35">
      <c r="A135" s="67" t="s">
        <v>80</v>
      </c>
      <c r="B135" s="68" t="s">
        <v>37</v>
      </c>
      <c r="C135" s="25" t="s">
        <v>88</v>
      </c>
      <c r="D135" s="25" t="s">
        <v>38</v>
      </c>
      <c r="E135" s="68" t="s">
        <v>4</v>
      </c>
      <c r="F135" s="68">
        <v>61.148000000000003</v>
      </c>
      <c r="G135" s="68">
        <v>148.59399999999999</v>
      </c>
      <c r="H135" s="68">
        <v>20.382666666666669</v>
      </c>
      <c r="I135" s="68">
        <v>9</v>
      </c>
      <c r="J135" s="68">
        <v>17</v>
      </c>
      <c r="K135" s="68">
        <v>26</v>
      </c>
      <c r="L135" s="23" t="s">
        <v>89</v>
      </c>
      <c r="M135" s="24" t="s">
        <v>90</v>
      </c>
    </row>
    <row r="136" spans="1:13" x14ac:dyDescent="0.35">
      <c r="A136" s="67" t="s">
        <v>81</v>
      </c>
      <c r="B136" s="68" t="s">
        <v>37</v>
      </c>
      <c r="C136" s="25" t="s">
        <v>88</v>
      </c>
      <c r="D136" s="25" t="s">
        <v>38</v>
      </c>
      <c r="E136" s="68" t="s">
        <v>4</v>
      </c>
      <c r="F136" s="68">
        <v>85.837999999999994</v>
      </c>
      <c r="G136" s="68">
        <v>110.48</v>
      </c>
      <c r="H136" s="68">
        <v>28.612666666666666</v>
      </c>
      <c r="I136" s="68">
        <v>11</v>
      </c>
      <c r="J136" s="68">
        <v>15</v>
      </c>
      <c r="K136" s="68">
        <v>26</v>
      </c>
      <c r="L136" s="23" t="s">
        <v>89</v>
      </c>
      <c r="M136" s="24" t="s">
        <v>90</v>
      </c>
    </row>
    <row r="137" spans="1:13" x14ac:dyDescent="0.35">
      <c r="A137" s="67" t="s">
        <v>82</v>
      </c>
      <c r="B137" s="68" t="s">
        <v>37</v>
      </c>
      <c r="C137" s="25" t="s">
        <v>88</v>
      </c>
      <c r="D137" s="25" t="s">
        <v>38</v>
      </c>
      <c r="E137" s="68" t="s">
        <v>4</v>
      </c>
      <c r="F137" s="68">
        <v>88.394000000000005</v>
      </c>
      <c r="G137" s="68">
        <v>145.41800000000001</v>
      </c>
      <c r="H137" s="68">
        <v>29.46466666666667</v>
      </c>
      <c r="I137" s="68">
        <v>8</v>
      </c>
      <c r="J137" s="68">
        <v>22</v>
      </c>
      <c r="K137" s="68">
        <v>30</v>
      </c>
      <c r="L137" s="23" t="s">
        <v>89</v>
      </c>
      <c r="M137" s="24" t="s">
        <v>90</v>
      </c>
    </row>
    <row r="138" spans="1:13" x14ac:dyDescent="0.35">
      <c r="A138" s="67" t="s">
        <v>83</v>
      </c>
      <c r="B138" s="68" t="s">
        <v>7</v>
      </c>
      <c r="C138" s="25" t="s">
        <v>88</v>
      </c>
      <c r="D138" s="25" t="s">
        <v>38</v>
      </c>
      <c r="E138" s="68" t="s">
        <v>4</v>
      </c>
      <c r="F138" s="68">
        <v>54.064</v>
      </c>
      <c r="G138" s="68">
        <v>155.136</v>
      </c>
      <c r="H138" s="68">
        <v>18.021333333333335</v>
      </c>
      <c r="I138" s="68">
        <v>7</v>
      </c>
      <c r="J138" s="68">
        <v>29</v>
      </c>
      <c r="K138" s="68">
        <v>36</v>
      </c>
      <c r="L138" s="23" t="s">
        <v>89</v>
      </c>
      <c r="M138" s="24" t="s">
        <v>90</v>
      </c>
    </row>
    <row r="139" spans="1:13" x14ac:dyDescent="0.35">
      <c r="A139" s="67" t="s">
        <v>84</v>
      </c>
      <c r="B139" s="68" t="s">
        <v>7</v>
      </c>
      <c r="C139" s="25" t="s">
        <v>88</v>
      </c>
      <c r="D139" s="25" t="s">
        <v>38</v>
      </c>
      <c r="E139" s="68" t="s">
        <v>4</v>
      </c>
      <c r="F139" s="68">
        <v>34.51</v>
      </c>
      <c r="G139" s="68">
        <v>146.244</v>
      </c>
      <c r="H139" s="68">
        <v>11.503333333333332</v>
      </c>
      <c r="I139" s="68">
        <v>3</v>
      </c>
      <c r="J139" s="68">
        <v>25</v>
      </c>
      <c r="K139" s="68">
        <v>28</v>
      </c>
      <c r="L139" s="23" t="s">
        <v>89</v>
      </c>
      <c r="M139" s="24" t="s">
        <v>90</v>
      </c>
    </row>
    <row r="140" spans="1:13" x14ac:dyDescent="0.35">
      <c r="A140" s="67" t="s">
        <v>85</v>
      </c>
      <c r="B140" s="68" t="s">
        <v>7</v>
      </c>
      <c r="C140" s="25" t="s">
        <v>88</v>
      </c>
      <c r="D140" s="25" t="s">
        <v>38</v>
      </c>
      <c r="E140" s="68" t="s">
        <v>4</v>
      </c>
      <c r="F140" s="68">
        <v>74.596000000000004</v>
      </c>
      <c r="G140" s="68">
        <v>143.32</v>
      </c>
      <c r="H140" s="68">
        <v>24.865333333333336</v>
      </c>
      <c r="I140" s="68">
        <v>7</v>
      </c>
      <c r="J140" s="68">
        <v>30</v>
      </c>
      <c r="K140" s="68">
        <v>37</v>
      </c>
      <c r="L140" s="23" t="s">
        <v>89</v>
      </c>
      <c r="M140" s="24" t="s">
        <v>90</v>
      </c>
    </row>
    <row r="141" spans="1:13" x14ac:dyDescent="0.35">
      <c r="A141" s="67" t="s">
        <v>86</v>
      </c>
      <c r="B141" s="68" t="s">
        <v>7</v>
      </c>
      <c r="C141" s="25" t="s">
        <v>88</v>
      </c>
      <c r="D141" s="25" t="s">
        <v>38</v>
      </c>
      <c r="E141" s="68" t="s">
        <v>4</v>
      </c>
      <c r="F141" s="68">
        <v>58.957999999999998</v>
      </c>
      <c r="G141" s="68">
        <v>150.54</v>
      </c>
      <c r="H141" s="68">
        <v>19.652666666666665</v>
      </c>
      <c r="I141" s="68">
        <v>6</v>
      </c>
      <c r="J141" s="68">
        <v>27</v>
      </c>
      <c r="K141" s="68">
        <v>33</v>
      </c>
      <c r="L141" s="23" t="s">
        <v>89</v>
      </c>
      <c r="M141" s="24" t="s">
        <v>90</v>
      </c>
    </row>
    <row r="142" spans="1:13" x14ac:dyDescent="0.35">
      <c r="A142" s="67" t="s">
        <v>87</v>
      </c>
      <c r="B142" s="68" t="s">
        <v>7</v>
      </c>
      <c r="C142" s="25" t="s">
        <v>88</v>
      </c>
      <c r="D142" s="25" t="s">
        <v>38</v>
      </c>
      <c r="E142" s="68" t="s">
        <v>4</v>
      </c>
      <c r="F142" s="68">
        <v>48.902000000000001</v>
      </c>
      <c r="G142" s="68">
        <v>173.268</v>
      </c>
      <c r="H142" s="68">
        <v>16.300666666666668</v>
      </c>
      <c r="I142" s="68">
        <v>6</v>
      </c>
      <c r="J142" s="68">
        <v>28</v>
      </c>
      <c r="K142" s="68">
        <v>34</v>
      </c>
      <c r="L142" s="23" t="s">
        <v>89</v>
      </c>
      <c r="M142" s="24" t="s">
        <v>90</v>
      </c>
    </row>
    <row r="143" spans="1:13" ht="13.9" thickBot="1" x14ac:dyDescent="0.4">
      <c r="A143" s="94" t="s">
        <v>43</v>
      </c>
      <c r="B143" s="95"/>
      <c r="C143" s="95"/>
      <c r="D143" s="25"/>
      <c r="E143" s="23"/>
      <c r="F143" s="68">
        <f>AVERAGE(F132:F142)</f>
        <v>57.01254545454546</v>
      </c>
      <c r="G143" s="68">
        <f t="shared" ref="G143:K143" si="29">AVERAGE(G132:G142)</f>
        <v>154.08199999999999</v>
      </c>
      <c r="H143" s="68">
        <f t="shared" si="29"/>
        <v>19.00418181818182</v>
      </c>
      <c r="I143" s="68">
        <f t="shared" si="29"/>
        <v>6.8181818181818183</v>
      </c>
      <c r="J143" s="68">
        <f t="shared" si="29"/>
        <v>25</v>
      </c>
      <c r="K143" s="68">
        <f t="shared" si="29"/>
        <v>31.818181818181817</v>
      </c>
      <c r="L143" s="23"/>
      <c r="M143" s="24"/>
    </row>
    <row r="144" spans="1:13" ht="13.9" thickBot="1" x14ac:dyDescent="0.4">
      <c r="A144" s="92" t="s">
        <v>44</v>
      </c>
      <c r="B144" s="93"/>
      <c r="C144" s="93"/>
      <c r="D144" s="26"/>
      <c r="E144" s="27"/>
      <c r="F144" s="69">
        <f>STDEV(F132:F142)/SQRT(11)</f>
        <v>6.2917119860736177</v>
      </c>
      <c r="G144" s="69">
        <f t="shared" ref="G144:K144" si="30">STDEV(G132:G142)/SQRT(11)</f>
        <v>6.9791943478781739</v>
      </c>
      <c r="H144" s="69">
        <f t="shared" si="30"/>
        <v>2.0972373286912069</v>
      </c>
      <c r="I144" s="69">
        <f t="shared" si="30"/>
        <v>0.67174375279676957</v>
      </c>
      <c r="J144" s="69">
        <f t="shared" si="30"/>
        <v>1.9164360862620158</v>
      </c>
      <c r="K144" s="69">
        <f t="shared" si="30"/>
        <v>1.5004131662383835</v>
      </c>
      <c r="L144" s="27"/>
      <c r="M144" s="82"/>
    </row>
    <row r="145" spans="1:13" ht="13.9" thickBot="1" x14ac:dyDescent="0.4">
      <c r="A145" s="12"/>
      <c r="B145" s="12"/>
      <c r="C145" s="12"/>
      <c r="D145" s="12"/>
      <c r="E145" s="13"/>
      <c r="F145" s="14"/>
      <c r="G145" s="14"/>
      <c r="H145" s="14"/>
      <c r="I145" s="14"/>
      <c r="J145" s="14"/>
      <c r="K145" s="14"/>
      <c r="L145" s="13"/>
      <c r="M145" s="13"/>
    </row>
    <row r="146" spans="1:13" x14ac:dyDescent="0.35">
      <c r="A146" s="65">
        <v>391</v>
      </c>
      <c r="B146" s="66" t="s">
        <v>37</v>
      </c>
      <c r="C146" s="40" t="s">
        <v>91</v>
      </c>
      <c r="D146" s="40" t="s">
        <v>141</v>
      </c>
      <c r="E146" s="20" t="s">
        <v>4</v>
      </c>
      <c r="F146" s="66">
        <v>33.283999999999999</v>
      </c>
      <c r="G146" s="66">
        <v>234.95400000000001</v>
      </c>
      <c r="H146" s="66">
        <v>11.094666666666667</v>
      </c>
      <c r="I146" s="66">
        <v>1</v>
      </c>
      <c r="J146" s="66">
        <v>31</v>
      </c>
      <c r="K146" s="66">
        <v>32</v>
      </c>
      <c r="L146" s="20" t="s">
        <v>89</v>
      </c>
      <c r="M146" s="21" t="s">
        <v>92</v>
      </c>
    </row>
    <row r="147" spans="1:13" x14ac:dyDescent="0.35">
      <c r="A147" s="67">
        <v>384</v>
      </c>
      <c r="B147" s="68" t="s">
        <v>37</v>
      </c>
      <c r="C147" s="25" t="s">
        <v>91</v>
      </c>
      <c r="D147" s="25" t="s">
        <v>141</v>
      </c>
      <c r="E147" s="23" t="s">
        <v>4</v>
      </c>
      <c r="F147" s="68">
        <v>10.891999999999999</v>
      </c>
      <c r="G147" s="68">
        <v>248.37200000000001</v>
      </c>
      <c r="H147" s="68">
        <v>3.6306666666666669</v>
      </c>
      <c r="I147" s="68">
        <v>2</v>
      </c>
      <c r="J147" s="68">
        <v>25</v>
      </c>
      <c r="K147" s="68">
        <v>27</v>
      </c>
      <c r="L147" s="23" t="s">
        <v>89</v>
      </c>
      <c r="M147" s="24" t="s">
        <v>92</v>
      </c>
    </row>
    <row r="148" spans="1:13" x14ac:dyDescent="0.35">
      <c r="A148" s="67">
        <v>385</v>
      </c>
      <c r="B148" s="68" t="s">
        <v>37</v>
      </c>
      <c r="C148" s="25" t="s">
        <v>91</v>
      </c>
      <c r="D148" s="25" t="s">
        <v>141</v>
      </c>
      <c r="E148" s="23" t="s">
        <v>4</v>
      </c>
      <c r="F148" s="68">
        <v>12.811999999999999</v>
      </c>
      <c r="G148" s="68">
        <v>254.90199999999999</v>
      </c>
      <c r="H148" s="68">
        <v>4.2706666666666662</v>
      </c>
      <c r="I148" s="68">
        <v>0</v>
      </c>
      <c r="J148" s="68">
        <v>34</v>
      </c>
      <c r="K148" s="68">
        <v>34</v>
      </c>
      <c r="L148" s="23" t="s">
        <v>89</v>
      </c>
      <c r="M148" s="24" t="s">
        <v>92</v>
      </c>
    </row>
    <row r="149" spans="1:13" x14ac:dyDescent="0.35">
      <c r="A149" s="67">
        <v>386</v>
      </c>
      <c r="B149" s="68" t="s">
        <v>37</v>
      </c>
      <c r="C149" s="25" t="s">
        <v>91</v>
      </c>
      <c r="D149" s="25" t="s">
        <v>141</v>
      </c>
      <c r="E149" s="23" t="s">
        <v>4</v>
      </c>
      <c r="F149" s="68">
        <v>14.327999999999999</v>
      </c>
      <c r="G149" s="68">
        <v>226.578</v>
      </c>
      <c r="H149" s="68">
        <v>4.7759999999999998</v>
      </c>
      <c r="I149" s="68">
        <v>2</v>
      </c>
      <c r="J149" s="68">
        <v>19</v>
      </c>
      <c r="K149" s="68">
        <v>21</v>
      </c>
      <c r="L149" s="23" t="s">
        <v>89</v>
      </c>
      <c r="M149" s="24" t="s">
        <v>92</v>
      </c>
    </row>
    <row r="150" spans="1:13" x14ac:dyDescent="0.35">
      <c r="A150" s="67">
        <v>403</v>
      </c>
      <c r="B150" s="68" t="s">
        <v>37</v>
      </c>
      <c r="C150" s="25" t="s">
        <v>91</v>
      </c>
      <c r="D150" s="25" t="s">
        <v>141</v>
      </c>
      <c r="E150" s="23" t="s">
        <v>4</v>
      </c>
      <c r="F150" s="68">
        <v>6.5259999999999998</v>
      </c>
      <c r="G150" s="68">
        <v>249.86600000000001</v>
      </c>
      <c r="H150" s="68">
        <v>2.1753333333333331</v>
      </c>
      <c r="I150" s="68">
        <v>1</v>
      </c>
      <c r="J150" s="68">
        <v>24</v>
      </c>
      <c r="K150" s="68">
        <v>25</v>
      </c>
      <c r="L150" s="23" t="s">
        <v>89</v>
      </c>
      <c r="M150" s="24" t="s">
        <v>92</v>
      </c>
    </row>
    <row r="151" spans="1:13" x14ac:dyDescent="0.35">
      <c r="A151" s="67">
        <v>404</v>
      </c>
      <c r="B151" s="68" t="s">
        <v>37</v>
      </c>
      <c r="C151" s="25" t="s">
        <v>91</v>
      </c>
      <c r="D151" s="25" t="s">
        <v>141</v>
      </c>
      <c r="E151" s="23" t="s">
        <v>4</v>
      </c>
      <c r="F151" s="68">
        <v>22.754000000000001</v>
      </c>
      <c r="G151" s="68">
        <v>238.83600000000001</v>
      </c>
      <c r="H151" s="68">
        <v>7.5846666666666671</v>
      </c>
      <c r="I151" s="68">
        <v>1</v>
      </c>
      <c r="J151" s="68">
        <v>35</v>
      </c>
      <c r="K151" s="68">
        <v>36</v>
      </c>
      <c r="L151" s="23" t="s">
        <v>89</v>
      </c>
      <c r="M151" s="24" t="s">
        <v>92</v>
      </c>
    </row>
    <row r="152" spans="1:13" x14ac:dyDescent="0.35">
      <c r="A152" s="67">
        <v>406</v>
      </c>
      <c r="B152" s="68" t="s">
        <v>37</v>
      </c>
      <c r="C152" s="25" t="s">
        <v>91</v>
      </c>
      <c r="D152" s="25" t="s">
        <v>141</v>
      </c>
      <c r="E152" s="23" t="s">
        <v>4</v>
      </c>
      <c r="F152" s="68">
        <v>39.582000000000001</v>
      </c>
      <c r="G152" s="68">
        <v>180.71799999999999</v>
      </c>
      <c r="H152" s="68">
        <v>13.194000000000001</v>
      </c>
      <c r="I152" s="68">
        <v>5</v>
      </c>
      <c r="J152" s="68">
        <v>23</v>
      </c>
      <c r="K152" s="68">
        <v>28</v>
      </c>
      <c r="L152" s="23" t="s">
        <v>89</v>
      </c>
      <c r="M152" s="24" t="s">
        <v>92</v>
      </c>
    </row>
    <row r="153" spans="1:13" x14ac:dyDescent="0.35">
      <c r="A153" s="67">
        <v>411</v>
      </c>
      <c r="B153" s="68" t="s">
        <v>37</v>
      </c>
      <c r="C153" s="25" t="s">
        <v>91</v>
      </c>
      <c r="D153" s="25" t="s">
        <v>141</v>
      </c>
      <c r="E153" s="23" t="s">
        <v>4</v>
      </c>
      <c r="F153" s="68">
        <v>12.818</v>
      </c>
      <c r="G153" s="68">
        <v>245.78399999999999</v>
      </c>
      <c r="H153" s="68">
        <v>4.2726666666666659</v>
      </c>
      <c r="I153" s="68">
        <v>2</v>
      </c>
      <c r="J153" s="68">
        <v>29</v>
      </c>
      <c r="K153" s="68">
        <v>31</v>
      </c>
      <c r="L153" s="23" t="s">
        <v>89</v>
      </c>
      <c r="M153" s="24" t="s">
        <v>92</v>
      </c>
    </row>
    <row r="154" spans="1:13" x14ac:dyDescent="0.35">
      <c r="A154" s="67">
        <v>421</v>
      </c>
      <c r="B154" s="68" t="s">
        <v>37</v>
      </c>
      <c r="C154" s="25" t="s">
        <v>91</v>
      </c>
      <c r="D154" s="25" t="s">
        <v>141</v>
      </c>
      <c r="E154" s="23" t="s">
        <v>4</v>
      </c>
      <c r="F154" s="68">
        <v>14.818</v>
      </c>
      <c r="G154" s="68">
        <v>224.00399999999999</v>
      </c>
      <c r="H154" s="68">
        <v>4.9393333333333329</v>
      </c>
      <c r="I154" s="68">
        <v>1</v>
      </c>
      <c r="J154" s="68">
        <v>18</v>
      </c>
      <c r="K154" s="68">
        <v>19</v>
      </c>
      <c r="L154" s="23" t="s">
        <v>89</v>
      </c>
      <c r="M154" s="24" t="s">
        <v>92</v>
      </c>
    </row>
    <row r="155" spans="1:13" x14ac:dyDescent="0.35">
      <c r="A155" s="67">
        <v>423</v>
      </c>
      <c r="B155" s="68" t="s">
        <v>37</v>
      </c>
      <c r="C155" s="25" t="s">
        <v>91</v>
      </c>
      <c r="D155" s="25" t="s">
        <v>141</v>
      </c>
      <c r="E155" s="23" t="s">
        <v>4</v>
      </c>
      <c r="F155" s="68">
        <v>15.476000000000001</v>
      </c>
      <c r="G155" s="68">
        <v>242.69800000000001</v>
      </c>
      <c r="H155" s="68">
        <v>5.158666666666667</v>
      </c>
      <c r="I155" s="68">
        <v>1</v>
      </c>
      <c r="J155" s="68">
        <v>18</v>
      </c>
      <c r="K155" s="68">
        <v>19</v>
      </c>
      <c r="L155" s="23" t="s">
        <v>89</v>
      </c>
      <c r="M155" s="24" t="s">
        <v>92</v>
      </c>
    </row>
    <row r="156" spans="1:13" x14ac:dyDescent="0.35">
      <c r="A156" s="67">
        <v>460</v>
      </c>
      <c r="B156" s="68" t="s">
        <v>37</v>
      </c>
      <c r="C156" s="25" t="s">
        <v>91</v>
      </c>
      <c r="D156" s="25" t="s">
        <v>141</v>
      </c>
      <c r="E156" s="23" t="s">
        <v>4</v>
      </c>
      <c r="F156" s="68">
        <v>17.352</v>
      </c>
      <c r="G156" s="68">
        <v>218.77600000000001</v>
      </c>
      <c r="H156" s="68">
        <v>5.7840000000000007</v>
      </c>
      <c r="I156" s="68">
        <v>1</v>
      </c>
      <c r="J156" s="68">
        <v>25</v>
      </c>
      <c r="K156" s="68">
        <v>26</v>
      </c>
      <c r="L156" s="23" t="s">
        <v>89</v>
      </c>
      <c r="M156" s="24" t="s">
        <v>92</v>
      </c>
    </row>
    <row r="157" spans="1:13" x14ac:dyDescent="0.35">
      <c r="A157" s="67">
        <v>430</v>
      </c>
      <c r="B157" s="68" t="s">
        <v>37</v>
      </c>
      <c r="C157" s="25" t="s">
        <v>91</v>
      </c>
      <c r="D157" s="25" t="s">
        <v>141</v>
      </c>
      <c r="E157" s="23" t="s">
        <v>4</v>
      </c>
      <c r="F157" s="68">
        <v>20.321999999999999</v>
      </c>
      <c r="G157" s="68">
        <v>234.33799999999999</v>
      </c>
      <c r="H157" s="68">
        <v>6.7739999999999991</v>
      </c>
      <c r="I157" s="68">
        <v>3</v>
      </c>
      <c r="J157" s="68">
        <v>23</v>
      </c>
      <c r="K157" s="68">
        <v>26</v>
      </c>
      <c r="L157" s="23" t="s">
        <v>89</v>
      </c>
      <c r="M157" s="24" t="s">
        <v>92</v>
      </c>
    </row>
    <row r="158" spans="1:13" x14ac:dyDescent="0.35">
      <c r="A158" s="67">
        <v>432</v>
      </c>
      <c r="B158" s="68" t="s">
        <v>37</v>
      </c>
      <c r="C158" s="25" t="s">
        <v>91</v>
      </c>
      <c r="D158" s="25" t="s">
        <v>141</v>
      </c>
      <c r="E158" s="23" t="s">
        <v>4</v>
      </c>
      <c r="F158" s="68">
        <v>35.372</v>
      </c>
      <c r="G158" s="68">
        <v>208.61</v>
      </c>
      <c r="H158" s="68">
        <v>11.790666666666667</v>
      </c>
      <c r="I158" s="68">
        <v>3</v>
      </c>
      <c r="J158" s="68">
        <v>37</v>
      </c>
      <c r="K158" s="68">
        <v>40</v>
      </c>
      <c r="L158" s="23" t="s">
        <v>89</v>
      </c>
      <c r="M158" s="24" t="s">
        <v>92</v>
      </c>
    </row>
    <row r="159" spans="1:13" x14ac:dyDescent="0.35">
      <c r="A159" s="67">
        <v>433</v>
      </c>
      <c r="B159" s="68" t="s">
        <v>37</v>
      </c>
      <c r="C159" s="25" t="s">
        <v>91</v>
      </c>
      <c r="D159" s="25" t="s">
        <v>141</v>
      </c>
      <c r="E159" s="23" t="s">
        <v>4</v>
      </c>
      <c r="F159" s="68">
        <v>19.334</v>
      </c>
      <c r="G159" s="68">
        <v>213.76599999999999</v>
      </c>
      <c r="H159" s="68">
        <v>6.4446666666666665</v>
      </c>
      <c r="I159" s="68">
        <v>3</v>
      </c>
      <c r="J159" s="68">
        <v>25</v>
      </c>
      <c r="K159" s="68">
        <v>28</v>
      </c>
      <c r="L159" s="23" t="s">
        <v>89</v>
      </c>
      <c r="M159" s="24" t="s">
        <v>92</v>
      </c>
    </row>
    <row r="160" spans="1:13" x14ac:dyDescent="0.35">
      <c r="A160" s="67">
        <v>415</v>
      </c>
      <c r="B160" s="68" t="s">
        <v>7</v>
      </c>
      <c r="C160" s="25" t="s">
        <v>91</v>
      </c>
      <c r="D160" s="25" t="s">
        <v>141</v>
      </c>
      <c r="E160" s="23" t="s">
        <v>4</v>
      </c>
      <c r="F160" s="68">
        <v>5.9219999999999997</v>
      </c>
      <c r="G160" s="68">
        <v>236.39400000000001</v>
      </c>
      <c r="H160" s="68">
        <v>1.974</v>
      </c>
      <c r="I160" s="68">
        <v>0</v>
      </c>
      <c r="J160" s="68">
        <v>22</v>
      </c>
      <c r="K160" s="68">
        <v>22</v>
      </c>
      <c r="L160" s="23" t="s">
        <v>89</v>
      </c>
      <c r="M160" s="24" t="s">
        <v>92</v>
      </c>
    </row>
    <row r="161" spans="1:13" x14ac:dyDescent="0.35">
      <c r="A161" s="67">
        <v>425</v>
      </c>
      <c r="B161" s="68" t="s">
        <v>7</v>
      </c>
      <c r="C161" s="25" t="s">
        <v>91</v>
      </c>
      <c r="D161" s="25" t="s">
        <v>141</v>
      </c>
      <c r="E161" s="23" t="s">
        <v>4</v>
      </c>
      <c r="F161" s="68">
        <v>19.294</v>
      </c>
      <c r="G161" s="68">
        <v>245.90799999999999</v>
      </c>
      <c r="H161" s="68">
        <v>6.4313333333333329</v>
      </c>
      <c r="I161" s="68">
        <v>0</v>
      </c>
      <c r="J161" s="68">
        <v>15</v>
      </c>
      <c r="K161" s="68">
        <v>15</v>
      </c>
      <c r="L161" s="23" t="s">
        <v>89</v>
      </c>
      <c r="M161" s="24" t="s">
        <v>92</v>
      </c>
    </row>
    <row r="162" spans="1:13" x14ac:dyDescent="0.35">
      <c r="A162" s="67">
        <v>418</v>
      </c>
      <c r="B162" s="68" t="s">
        <v>7</v>
      </c>
      <c r="C162" s="25" t="s">
        <v>91</v>
      </c>
      <c r="D162" s="25" t="s">
        <v>141</v>
      </c>
      <c r="E162" s="23" t="s">
        <v>4</v>
      </c>
      <c r="F162" s="68">
        <v>38.466000000000001</v>
      </c>
      <c r="G162" s="68">
        <v>167.958</v>
      </c>
      <c r="H162" s="68">
        <v>12.821999999999999</v>
      </c>
      <c r="I162" s="68">
        <v>7</v>
      </c>
      <c r="J162" s="68">
        <v>19</v>
      </c>
      <c r="K162" s="68">
        <v>26</v>
      </c>
      <c r="L162" s="23" t="s">
        <v>89</v>
      </c>
      <c r="M162" s="24" t="s">
        <v>92</v>
      </c>
    </row>
    <row r="163" spans="1:13" x14ac:dyDescent="0.35">
      <c r="A163" s="67">
        <v>419</v>
      </c>
      <c r="B163" s="68" t="s">
        <v>7</v>
      </c>
      <c r="C163" s="25" t="s">
        <v>91</v>
      </c>
      <c r="D163" s="25" t="s">
        <v>141</v>
      </c>
      <c r="E163" s="23" t="s">
        <v>4</v>
      </c>
      <c r="F163" s="68">
        <v>62.326000000000001</v>
      </c>
      <c r="G163" s="68">
        <v>187.55799999999999</v>
      </c>
      <c r="H163" s="68">
        <v>20.775333333333336</v>
      </c>
      <c r="I163" s="68">
        <v>8</v>
      </c>
      <c r="J163" s="68">
        <v>20</v>
      </c>
      <c r="K163" s="68">
        <v>28</v>
      </c>
      <c r="L163" s="23" t="s">
        <v>89</v>
      </c>
      <c r="M163" s="24" t="s">
        <v>92</v>
      </c>
    </row>
    <row r="164" spans="1:13" x14ac:dyDescent="0.35">
      <c r="A164" s="67">
        <v>381</v>
      </c>
      <c r="B164" s="68" t="s">
        <v>7</v>
      </c>
      <c r="C164" s="25" t="s">
        <v>91</v>
      </c>
      <c r="D164" s="25" t="s">
        <v>141</v>
      </c>
      <c r="E164" s="23" t="s">
        <v>4</v>
      </c>
      <c r="F164" s="68">
        <v>28.88</v>
      </c>
      <c r="G164" s="68">
        <v>221.34800000000001</v>
      </c>
      <c r="H164" s="68">
        <v>9.6266666666666669</v>
      </c>
      <c r="I164" s="68">
        <v>6</v>
      </c>
      <c r="J164" s="68">
        <v>22</v>
      </c>
      <c r="K164" s="68">
        <v>28</v>
      </c>
      <c r="L164" s="23" t="s">
        <v>89</v>
      </c>
      <c r="M164" s="24" t="s">
        <v>92</v>
      </c>
    </row>
    <row r="165" spans="1:13" x14ac:dyDescent="0.35">
      <c r="A165" s="67">
        <v>383</v>
      </c>
      <c r="B165" s="68" t="s">
        <v>7</v>
      </c>
      <c r="C165" s="25" t="s">
        <v>91</v>
      </c>
      <c r="D165" s="25" t="s">
        <v>141</v>
      </c>
      <c r="E165" s="23" t="s">
        <v>4</v>
      </c>
      <c r="F165" s="68">
        <v>28.318000000000001</v>
      </c>
      <c r="G165" s="68">
        <v>220.02</v>
      </c>
      <c r="H165" s="68">
        <v>9.4393333333333338</v>
      </c>
      <c r="I165" s="68">
        <v>3</v>
      </c>
      <c r="J165" s="68">
        <v>32</v>
      </c>
      <c r="K165" s="68">
        <v>35</v>
      </c>
      <c r="L165" s="23" t="s">
        <v>89</v>
      </c>
      <c r="M165" s="24" t="s">
        <v>92</v>
      </c>
    </row>
    <row r="166" spans="1:13" x14ac:dyDescent="0.35">
      <c r="A166" s="67">
        <v>396</v>
      </c>
      <c r="B166" s="68" t="s">
        <v>7</v>
      </c>
      <c r="C166" s="25" t="s">
        <v>91</v>
      </c>
      <c r="D166" s="25" t="s">
        <v>141</v>
      </c>
      <c r="E166" s="23" t="s">
        <v>4</v>
      </c>
      <c r="F166" s="68">
        <v>21.052</v>
      </c>
      <c r="G166" s="68">
        <v>205.96799999999999</v>
      </c>
      <c r="H166" s="68">
        <v>7.0173333333333341</v>
      </c>
      <c r="I166" s="68">
        <v>2</v>
      </c>
      <c r="J166" s="68">
        <v>17</v>
      </c>
      <c r="K166" s="68">
        <v>19</v>
      </c>
      <c r="L166" s="23" t="s">
        <v>89</v>
      </c>
      <c r="M166" s="24" t="s">
        <v>92</v>
      </c>
    </row>
    <row r="167" spans="1:13" x14ac:dyDescent="0.35">
      <c r="A167" s="67">
        <v>400</v>
      </c>
      <c r="B167" s="68" t="s">
        <v>7</v>
      </c>
      <c r="C167" s="25" t="s">
        <v>91</v>
      </c>
      <c r="D167" s="25" t="s">
        <v>141</v>
      </c>
      <c r="E167" s="23" t="s">
        <v>4</v>
      </c>
      <c r="F167" s="68">
        <v>9.9540000000000006</v>
      </c>
      <c r="G167" s="68">
        <v>249.34200000000001</v>
      </c>
      <c r="H167" s="68">
        <v>3.3180000000000001</v>
      </c>
      <c r="I167" s="68">
        <v>2</v>
      </c>
      <c r="J167" s="68">
        <v>16</v>
      </c>
      <c r="K167" s="68">
        <v>18</v>
      </c>
      <c r="L167" s="23" t="s">
        <v>89</v>
      </c>
      <c r="M167" s="24" t="s">
        <v>92</v>
      </c>
    </row>
    <row r="168" spans="1:13" x14ac:dyDescent="0.35">
      <c r="A168" s="67">
        <v>408</v>
      </c>
      <c r="B168" s="68" t="s">
        <v>7</v>
      </c>
      <c r="C168" s="25" t="s">
        <v>91</v>
      </c>
      <c r="D168" s="25" t="s">
        <v>141</v>
      </c>
      <c r="E168" s="23" t="s">
        <v>4</v>
      </c>
      <c r="F168" s="68">
        <v>20.416</v>
      </c>
      <c r="G168" s="68">
        <v>145.77199999999999</v>
      </c>
      <c r="H168" s="68">
        <v>6.8053333333333343</v>
      </c>
      <c r="I168" s="68">
        <v>3</v>
      </c>
      <c r="J168" s="68">
        <v>15</v>
      </c>
      <c r="K168" s="68">
        <v>18</v>
      </c>
      <c r="L168" s="23" t="s">
        <v>89</v>
      </c>
      <c r="M168" s="24" t="s">
        <v>92</v>
      </c>
    </row>
    <row r="169" spans="1:13" x14ac:dyDescent="0.35">
      <c r="A169" s="67">
        <v>409</v>
      </c>
      <c r="B169" s="68" t="s">
        <v>7</v>
      </c>
      <c r="C169" s="25" t="s">
        <v>91</v>
      </c>
      <c r="D169" s="25" t="s">
        <v>141</v>
      </c>
      <c r="E169" s="23" t="s">
        <v>4</v>
      </c>
      <c r="F169" s="68">
        <v>35.665999999999997</v>
      </c>
      <c r="G169" s="68">
        <v>188.042</v>
      </c>
      <c r="H169" s="68">
        <v>11.888666666666666</v>
      </c>
      <c r="I169" s="68">
        <v>4</v>
      </c>
      <c r="J169" s="68">
        <v>17</v>
      </c>
      <c r="K169" s="68">
        <v>21</v>
      </c>
      <c r="L169" s="23" t="s">
        <v>89</v>
      </c>
      <c r="M169" s="24" t="s">
        <v>92</v>
      </c>
    </row>
    <row r="170" spans="1:13" x14ac:dyDescent="0.35">
      <c r="A170" s="67">
        <v>441</v>
      </c>
      <c r="B170" s="68" t="s">
        <v>7</v>
      </c>
      <c r="C170" s="25" t="s">
        <v>91</v>
      </c>
      <c r="D170" s="25" t="s">
        <v>141</v>
      </c>
      <c r="E170" s="23" t="s">
        <v>4</v>
      </c>
      <c r="F170" s="68">
        <v>23.582000000000001</v>
      </c>
      <c r="G170" s="68">
        <v>237.58600000000001</v>
      </c>
      <c r="H170" s="68">
        <v>7.8606666666666669</v>
      </c>
      <c r="I170" s="68">
        <v>6</v>
      </c>
      <c r="J170" s="68">
        <v>23</v>
      </c>
      <c r="K170" s="68">
        <v>29</v>
      </c>
      <c r="L170" s="23" t="s">
        <v>89</v>
      </c>
      <c r="M170" s="24" t="s">
        <v>92</v>
      </c>
    </row>
    <row r="171" spans="1:13" x14ac:dyDescent="0.35">
      <c r="A171" s="67">
        <v>442</v>
      </c>
      <c r="B171" s="68" t="s">
        <v>7</v>
      </c>
      <c r="C171" s="25" t="s">
        <v>91</v>
      </c>
      <c r="D171" s="25" t="s">
        <v>141</v>
      </c>
      <c r="E171" s="23" t="s">
        <v>4</v>
      </c>
      <c r="F171" s="68">
        <v>43.235999999999997</v>
      </c>
      <c r="G171" s="68">
        <v>188.22399999999999</v>
      </c>
      <c r="H171" s="68">
        <v>14.411999999999999</v>
      </c>
      <c r="I171" s="68">
        <v>7</v>
      </c>
      <c r="J171" s="68">
        <v>27</v>
      </c>
      <c r="K171" s="68">
        <v>34</v>
      </c>
      <c r="L171" s="23" t="s">
        <v>89</v>
      </c>
      <c r="M171" s="24" t="s">
        <v>92</v>
      </c>
    </row>
    <row r="172" spans="1:13" x14ac:dyDescent="0.35">
      <c r="A172" s="67">
        <v>434</v>
      </c>
      <c r="B172" s="68" t="s">
        <v>7</v>
      </c>
      <c r="C172" s="25" t="s">
        <v>91</v>
      </c>
      <c r="D172" s="25" t="s">
        <v>141</v>
      </c>
      <c r="E172" s="23" t="s">
        <v>4</v>
      </c>
      <c r="F172" s="68">
        <v>7.9960000000000004</v>
      </c>
      <c r="G172" s="68">
        <v>247.072</v>
      </c>
      <c r="H172" s="68">
        <v>2.6653333333333333</v>
      </c>
      <c r="I172" s="68">
        <v>0</v>
      </c>
      <c r="J172" s="68">
        <v>23</v>
      </c>
      <c r="K172" s="68">
        <v>23</v>
      </c>
      <c r="L172" s="23" t="s">
        <v>89</v>
      </c>
      <c r="M172" s="24" t="s">
        <v>92</v>
      </c>
    </row>
    <row r="173" spans="1:13" x14ac:dyDescent="0.35">
      <c r="A173" s="67">
        <v>435</v>
      </c>
      <c r="B173" s="68" t="s">
        <v>7</v>
      </c>
      <c r="C173" s="25" t="s">
        <v>91</v>
      </c>
      <c r="D173" s="25" t="s">
        <v>141</v>
      </c>
      <c r="E173" s="23" t="s">
        <v>4</v>
      </c>
      <c r="F173" s="68">
        <v>17.564</v>
      </c>
      <c r="G173" s="68">
        <v>228.07599999999999</v>
      </c>
      <c r="H173" s="68">
        <v>5.8546666666666667</v>
      </c>
      <c r="I173" s="68">
        <v>6</v>
      </c>
      <c r="J173" s="68">
        <v>36</v>
      </c>
      <c r="K173" s="68">
        <v>42</v>
      </c>
      <c r="L173" s="23" t="s">
        <v>89</v>
      </c>
      <c r="M173" s="24" t="s">
        <v>92</v>
      </c>
    </row>
    <row r="174" spans="1:13" x14ac:dyDescent="0.35">
      <c r="A174" s="67">
        <v>436</v>
      </c>
      <c r="B174" s="68" t="s">
        <v>7</v>
      </c>
      <c r="C174" s="25" t="s">
        <v>91</v>
      </c>
      <c r="D174" s="25" t="s">
        <v>141</v>
      </c>
      <c r="E174" s="23" t="s">
        <v>4</v>
      </c>
      <c r="F174" s="68">
        <v>70.772000000000006</v>
      </c>
      <c r="G174" s="68">
        <v>185.42400000000001</v>
      </c>
      <c r="H174" s="68">
        <v>23.590666666666667</v>
      </c>
      <c r="I174" s="68">
        <v>11</v>
      </c>
      <c r="J174" s="68">
        <v>15</v>
      </c>
      <c r="K174" s="68">
        <v>26</v>
      </c>
      <c r="L174" s="23" t="s">
        <v>89</v>
      </c>
      <c r="M174" s="24" t="s">
        <v>92</v>
      </c>
    </row>
    <row r="175" spans="1:13" x14ac:dyDescent="0.35">
      <c r="A175" s="67">
        <v>456</v>
      </c>
      <c r="B175" s="68" t="s">
        <v>7</v>
      </c>
      <c r="C175" s="25" t="s">
        <v>91</v>
      </c>
      <c r="D175" s="25" t="s">
        <v>141</v>
      </c>
      <c r="E175" s="23" t="s">
        <v>4</v>
      </c>
      <c r="F175" s="68">
        <v>31.576000000000001</v>
      </c>
      <c r="G175" s="68">
        <v>211.286</v>
      </c>
      <c r="H175" s="68">
        <v>10.525333333333334</v>
      </c>
      <c r="I175" s="68">
        <v>3</v>
      </c>
      <c r="J175" s="68">
        <v>23</v>
      </c>
      <c r="K175" s="68">
        <v>26</v>
      </c>
      <c r="L175" s="23" t="s">
        <v>89</v>
      </c>
      <c r="M175" s="24" t="s">
        <v>92</v>
      </c>
    </row>
    <row r="176" spans="1:13" x14ac:dyDescent="0.35">
      <c r="A176" s="67">
        <v>443</v>
      </c>
      <c r="B176" s="68" t="s">
        <v>7</v>
      </c>
      <c r="C176" s="25" t="s">
        <v>91</v>
      </c>
      <c r="D176" s="25" t="s">
        <v>141</v>
      </c>
      <c r="E176" s="23" t="s">
        <v>4</v>
      </c>
      <c r="F176" s="68">
        <v>65.813999999999993</v>
      </c>
      <c r="G176" s="68">
        <v>165.81200000000001</v>
      </c>
      <c r="H176" s="68">
        <v>21.937999999999995</v>
      </c>
      <c r="I176" s="68">
        <v>9</v>
      </c>
      <c r="J176" s="68">
        <v>21</v>
      </c>
      <c r="K176" s="68">
        <v>30</v>
      </c>
      <c r="L176" s="23" t="s">
        <v>89</v>
      </c>
      <c r="M176" s="24" t="s">
        <v>92</v>
      </c>
    </row>
    <row r="177" spans="1:13" x14ac:dyDescent="0.35">
      <c r="A177" s="67">
        <v>411</v>
      </c>
      <c r="B177" s="68" t="s">
        <v>37</v>
      </c>
      <c r="C177" s="25" t="s">
        <v>91</v>
      </c>
      <c r="D177" s="25" t="s">
        <v>141</v>
      </c>
      <c r="E177" s="68" t="s">
        <v>4</v>
      </c>
      <c r="F177" s="68">
        <v>12.818</v>
      </c>
      <c r="G177" s="68">
        <v>245.78399999999999</v>
      </c>
      <c r="H177" s="68">
        <f>F177/3</f>
        <v>4.2726666666666668</v>
      </c>
      <c r="I177" s="68">
        <v>2</v>
      </c>
      <c r="J177" s="68">
        <v>29</v>
      </c>
      <c r="K177" s="68">
        <f>J177+I177</f>
        <v>31</v>
      </c>
      <c r="L177" s="23" t="s">
        <v>89</v>
      </c>
      <c r="M177" s="24" t="s">
        <v>92</v>
      </c>
    </row>
    <row r="178" spans="1:13" x14ac:dyDescent="0.35">
      <c r="A178" s="67">
        <v>421</v>
      </c>
      <c r="B178" s="68" t="s">
        <v>37</v>
      </c>
      <c r="C178" s="25" t="s">
        <v>91</v>
      </c>
      <c r="D178" s="25" t="s">
        <v>141</v>
      </c>
      <c r="E178" s="68" t="s">
        <v>4</v>
      </c>
      <c r="F178" s="68">
        <v>14.818</v>
      </c>
      <c r="G178" s="68">
        <v>224.00399999999999</v>
      </c>
      <c r="H178" s="68">
        <f t="shared" ref="H178:H192" si="31">F178/3</f>
        <v>4.9393333333333329</v>
      </c>
      <c r="I178" s="68">
        <v>1</v>
      </c>
      <c r="J178" s="68">
        <v>18</v>
      </c>
      <c r="K178" s="68">
        <f t="shared" ref="K178:K192" si="32">J178+I178</f>
        <v>19</v>
      </c>
      <c r="L178" s="23" t="s">
        <v>89</v>
      </c>
      <c r="M178" s="24" t="s">
        <v>92</v>
      </c>
    </row>
    <row r="179" spans="1:13" x14ac:dyDescent="0.35">
      <c r="A179" s="67">
        <v>423</v>
      </c>
      <c r="B179" s="68" t="s">
        <v>37</v>
      </c>
      <c r="C179" s="25" t="s">
        <v>91</v>
      </c>
      <c r="D179" s="25" t="s">
        <v>141</v>
      </c>
      <c r="E179" s="68" t="s">
        <v>4</v>
      </c>
      <c r="F179" s="68">
        <v>15.476000000000001</v>
      </c>
      <c r="G179" s="68">
        <v>242.69800000000001</v>
      </c>
      <c r="H179" s="68">
        <f t="shared" si="31"/>
        <v>5.158666666666667</v>
      </c>
      <c r="I179" s="68">
        <v>1</v>
      </c>
      <c r="J179" s="68">
        <v>18</v>
      </c>
      <c r="K179" s="68">
        <f t="shared" si="32"/>
        <v>19</v>
      </c>
      <c r="L179" s="23" t="s">
        <v>89</v>
      </c>
      <c r="M179" s="24" t="s">
        <v>92</v>
      </c>
    </row>
    <row r="180" spans="1:13" x14ac:dyDescent="0.35">
      <c r="A180" s="67">
        <v>460</v>
      </c>
      <c r="B180" s="68" t="s">
        <v>37</v>
      </c>
      <c r="C180" s="25" t="s">
        <v>91</v>
      </c>
      <c r="D180" s="25" t="s">
        <v>141</v>
      </c>
      <c r="E180" s="68" t="s">
        <v>4</v>
      </c>
      <c r="F180" s="68">
        <v>17.352</v>
      </c>
      <c r="G180" s="68">
        <v>218.77600000000001</v>
      </c>
      <c r="H180" s="68">
        <f t="shared" si="31"/>
        <v>5.7839999999999998</v>
      </c>
      <c r="I180" s="68">
        <v>1</v>
      </c>
      <c r="J180" s="68">
        <v>25</v>
      </c>
      <c r="K180" s="68">
        <f t="shared" si="32"/>
        <v>26</v>
      </c>
      <c r="L180" s="23" t="s">
        <v>89</v>
      </c>
      <c r="M180" s="24" t="s">
        <v>92</v>
      </c>
    </row>
    <row r="181" spans="1:13" x14ac:dyDescent="0.35">
      <c r="A181" s="67">
        <v>430</v>
      </c>
      <c r="B181" s="68" t="s">
        <v>37</v>
      </c>
      <c r="C181" s="25" t="s">
        <v>91</v>
      </c>
      <c r="D181" s="25" t="s">
        <v>141</v>
      </c>
      <c r="E181" s="68" t="s">
        <v>4</v>
      </c>
      <c r="F181" s="68">
        <v>20.321999999999999</v>
      </c>
      <c r="G181" s="68">
        <v>234.33799999999999</v>
      </c>
      <c r="H181" s="68">
        <f t="shared" si="31"/>
        <v>6.774</v>
      </c>
      <c r="I181" s="68">
        <v>3</v>
      </c>
      <c r="J181" s="68">
        <v>23</v>
      </c>
      <c r="K181" s="68">
        <f t="shared" si="32"/>
        <v>26</v>
      </c>
      <c r="L181" s="23" t="s">
        <v>89</v>
      </c>
      <c r="M181" s="24" t="s">
        <v>92</v>
      </c>
    </row>
    <row r="182" spans="1:13" x14ac:dyDescent="0.35">
      <c r="A182" s="67">
        <v>432</v>
      </c>
      <c r="B182" s="68" t="s">
        <v>37</v>
      </c>
      <c r="C182" s="25" t="s">
        <v>91</v>
      </c>
      <c r="D182" s="25" t="s">
        <v>141</v>
      </c>
      <c r="E182" s="68" t="s">
        <v>4</v>
      </c>
      <c r="F182" s="68">
        <v>35.372</v>
      </c>
      <c r="G182" s="68">
        <v>208.61</v>
      </c>
      <c r="H182" s="68">
        <f t="shared" si="31"/>
        <v>11.790666666666667</v>
      </c>
      <c r="I182" s="68">
        <v>3</v>
      </c>
      <c r="J182" s="68">
        <v>37</v>
      </c>
      <c r="K182" s="68">
        <f t="shared" si="32"/>
        <v>40</v>
      </c>
      <c r="L182" s="23" t="s">
        <v>89</v>
      </c>
      <c r="M182" s="24" t="s">
        <v>92</v>
      </c>
    </row>
    <row r="183" spans="1:13" x14ac:dyDescent="0.35">
      <c r="A183" s="67">
        <v>433</v>
      </c>
      <c r="B183" s="68" t="s">
        <v>37</v>
      </c>
      <c r="C183" s="25" t="s">
        <v>91</v>
      </c>
      <c r="D183" s="25" t="s">
        <v>141</v>
      </c>
      <c r="E183" s="68" t="s">
        <v>4</v>
      </c>
      <c r="F183" s="68">
        <v>19.334</v>
      </c>
      <c r="G183" s="68">
        <v>213.76599999999999</v>
      </c>
      <c r="H183" s="68">
        <f t="shared" si="31"/>
        <v>6.4446666666666665</v>
      </c>
      <c r="I183" s="68">
        <v>3</v>
      </c>
      <c r="J183" s="68">
        <v>25</v>
      </c>
      <c r="K183" s="68">
        <f t="shared" si="32"/>
        <v>28</v>
      </c>
      <c r="L183" s="23" t="s">
        <v>89</v>
      </c>
      <c r="M183" s="24" t="s">
        <v>92</v>
      </c>
    </row>
    <row r="184" spans="1:13" x14ac:dyDescent="0.35">
      <c r="A184" s="67">
        <v>408</v>
      </c>
      <c r="B184" s="68" t="s">
        <v>7</v>
      </c>
      <c r="C184" s="25" t="s">
        <v>91</v>
      </c>
      <c r="D184" s="25" t="s">
        <v>141</v>
      </c>
      <c r="E184" s="68" t="s">
        <v>4</v>
      </c>
      <c r="F184" s="68">
        <v>20.416</v>
      </c>
      <c r="G184" s="68">
        <v>145.77199999999999</v>
      </c>
      <c r="H184" s="68">
        <f t="shared" si="31"/>
        <v>6.8053333333333335</v>
      </c>
      <c r="I184" s="68">
        <v>3</v>
      </c>
      <c r="J184" s="68">
        <v>15</v>
      </c>
      <c r="K184" s="68">
        <f t="shared" si="32"/>
        <v>18</v>
      </c>
      <c r="L184" s="23" t="s">
        <v>89</v>
      </c>
      <c r="M184" s="24" t="s">
        <v>92</v>
      </c>
    </row>
    <row r="185" spans="1:13" x14ac:dyDescent="0.35">
      <c r="A185" s="67">
        <v>409</v>
      </c>
      <c r="B185" s="68" t="s">
        <v>7</v>
      </c>
      <c r="C185" s="25" t="s">
        <v>91</v>
      </c>
      <c r="D185" s="25" t="s">
        <v>141</v>
      </c>
      <c r="E185" s="68" t="s">
        <v>4</v>
      </c>
      <c r="F185" s="68">
        <v>35.665999999999997</v>
      </c>
      <c r="G185" s="68">
        <v>188.042</v>
      </c>
      <c r="H185" s="68">
        <f t="shared" si="31"/>
        <v>11.888666666666666</v>
      </c>
      <c r="I185" s="68">
        <v>4</v>
      </c>
      <c r="J185" s="68">
        <v>17</v>
      </c>
      <c r="K185" s="68">
        <f t="shared" si="32"/>
        <v>21</v>
      </c>
      <c r="L185" s="23" t="s">
        <v>89</v>
      </c>
      <c r="M185" s="24" t="s">
        <v>92</v>
      </c>
    </row>
    <row r="186" spans="1:13" x14ac:dyDescent="0.35">
      <c r="A186" s="67">
        <v>441</v>
      </c>
      <c r="B186" s="68" t="s">
        <v>7</v>
      </c>
      <c r="C186" s="25" t="s">
        <v>91</v>
      </c>
      <c r="D186" s="25" t="s">
        <v>141</v>
      </c>
      <c r="E186" s="68" t="s">
        <v>4</v>
      </c>
      <c r="F186" s="68">
        <v>23.582000000000001</v>
      </c>
      <c r="G186" s="68">
        <v>237.58600000000001</v>
      </c>
      <c r="H186" s="68">
        <f t="shared" si="31"/>
        <v>7.8606666666666669</v>
      </c>
      <c r="I186" s="68">
        <v>6</v>
      </c>
      <c r="J186" s="68">
        <v>23</v>
      </c>
      <c r="K186" s="68">
        <f t="shared" si="32"/>
        <v>29</v>
      </c>
      <c r="L186" s="23" t="s">
        <v>89</v>
      </c>
      <c r="M186" s="24" t="s">
        <v>92</v>
      </c>
    </row>
    <row r="187" spans="1:13" x14ac:dyDescent="0.35">
      <c r="A187" s="67">
        <v>442</v>
      </c>
      <c r="B187" s="68" t="s">
        <v>7</v>
      </c>
      <c r="C187" s="25" t="s">
        <v>91</v>
      </c>
      <c r="D187" s="25" t="s">
        <v>141</v>
      </c>
      <c r="E187" s="68" t="s">
        <v>4</v>
      </c>
      <c r="F187" s="68">
        <v>43.235999999999997</v>
      </c>
      <c r="G187" s="68">
        <v>188.22399999999999</v>
      </c>
      <c r="H187" s="68">
        <f t="shared" si="31"/>
        <v>14.411999999999999</v>
      </c>
      <c r="I187" s="68">
        <v>7</v>
      </c>
      <c r="J187" s="68">
        <v>27</v>
      </c>
      <c r="K187" s="68">
        <f t="shared" si="32"/>
        <v>34</v>
      </c>
      <c r="L187" s="23" t="s">
        <v>89</v>
      </c>
      <c r="M187" s="24" t="s">
        <v>92</v>
      </c>
    </row>
    <row r="188" spans="1:13" x14ac:dyDescent="0.35">
      <c r="A188" s="67">
        <v>434</v>
      </c>
      <c r="B188" s="68" t="s">
        <v>7</v>
      </c>
      <c r="C188" s="25" t="s">
        <v>91</v>
      </c>
      <c r="D188" s="25" t="s">
        <v>141</v>
      </c>
      <c r="E188" s="68" t="s">
        <v>4</v>
      </c>
      <c r="F188" s="68">
        <v>7.9960000000000004</v>
      </c>
      <c r="G188" s="68">
        <v>247.072</v>
      </c>
      <c r="H188" s="68">
        <f t="shared" si="31"/>
        <v>2.6653333333333333</v>
      </c>
      <c r="I188" s="68">
        <v>0</v>
      </c>
      <c r="J188" s="68">
        <v>23</v>
      </c>
      <c r="K188" s="68">
        <f t="shared" si="32"/>
        <v>23</v>
      </c>
      <c r="L188" s="23" t="s">
        <v>89</v>
      </c>
      <c r="M188" s="24" t="s">
        <v>92</v>
      </c>
    </row>
    <row r="189" spans="1:13" x14ac:dyDescent="0.35">
      <c r="A189" s="67">
        <v>435</v>
      </c>
      <c r="B189" s="68" t="s">
        <v>7</v>
      </c>
      <c r="C189" s="25" t="s">
        <v>91</v>
      </c>
      <c r="D189" s="25" t="s">
        <v>141</v>
      </c>
      <c r="E189" s="68" t="s">
        <v>4</v>
      </c>
      <c r="F189" s="68">
        <v>17.564</v>
      </c>
      <c r="G189" s="68">
        <v>228.07599999999999</v>
      </c>
      <c r="H189" s="68">
        <f t="shared" si="31"/>
        <v>5.8546666666666667</v>
      </c>
      <c r="I189" s="68">
        <v>6</v>
      </c>
      <c r="J189" s="68">
        <v>36</v>
      </c>
      <c r="K189" s="68">
        <f t="shared" si="32"/>
        <v>42</v>
      </c>
      <c r="L189" s="23" t="s">
        <v>89</v>
      </c>
      <c r="M189" s="24" t="s">
        <v>92</v>
      </c>
    </row>
    <row r="190" spans="1:13" x14ac:dyDescent="0.35">
      <c r="A190" s="67">
        <v>436</v>
      </c>
      <c r="B190" s="68" t="s">
        <v>7</v>
      </c>
      <c r="C190" s="25" t="s">
        <v>91</v>
      </c>
      <c r="D190" s="25" t="s">
        <v>141</v>
      </c>
      <c r="E190" s="68" t="s">
        <v>4</v>
      </c>
      <c r="F190" s="68">
        <v>70.772000000000006</v>
      </c>
      <c r="G190" s="68">
        <v>185.42400000000001</v>
      </c>
      <c r="H190" s="68">
        <f t="shared" si="31"/>
        <v>23.590666666666667</v>
      </c>
      <c r="I190" s="68">
        <v>11</v>
      </c>
      <c r="J190" s="68">
        <v>15</v>
      </c>
      <c r="K190" s="68">
        <f t="shared" si="32"/>
        <v>26</v>
      </c>
      <c r="L190" s="23" t="s">
        <v>89</v>
      </c>
      <c r="M190" s="24" t="s">
        <v>92</v>
      </c>
    </row>
    <row r="191" spans="1:13" x14ac:dyDescent="0.35">
      <c r="A191" s="67">
        <v>456</v>
      </c>
      <c r="B191" s="68" t="s">
        <v>7</v>
      </c>
      <c r="C191" s="25" t="s">
        <v>91</v>
      </c>
      <c r="D191" s="25" t="s">
        <v>141</v>
      </c>
      <c r="E191" s="68" t="s">
        <v>4</v>
      </c>
      <c r="F191" s="68">
        <v>31.576000000000001</v>
      </c>
      <c r="G191" s="68">
        <v>211.286</v>
      </c>
      <c r="H191" s="68">
        <f t="shared" si="31"/>
        <v>10.525333333333334</v>
      </c>
      <c r="I191" s="68">
        <v>3</v>
      </c>
      <c r="J191" s="68">
        <v>23</v>
      </c>
      <c r="K191" s="68">
        <f t="shared" si="32"/>
        <v>26</v>
      </c>
      <c r="L191" s="23" t="s">
        <v>89</v>
      </c>
      <c r="M191" s="24" t="s">
        <v>92</v>
      </c>
    </row>
    <row r="192" spans="1:13" x14ac:dyDescent="0.35">
      <c r="A192" s="67">
        <v>443</v>
      </c>
      <c r="B192" s="68" t="s">
        <v>7</v>
      </c>
      <c r="C192" s="25" t="s">
        <v>91</v>
      </c>
      <c r="D192" s="25" t="s">
        <v>141</v>
      </c>
      <c r="E192" s="68" t="s">
        <v>4</v>
      </c>
      <c r="F192" s="68">
        <v>65.813999999999993</v>
      </c>
      <c r="G192" s="68">
        <v>165.81200000000001</v>
      </c>
      <c r="H192" s="68">
        <f t="shared" si="31"/>
        <v>21.937999999999999</v>
      </c>
      <c r="I192" s="68">
        <v>9</v>
      </c>
      <c r="J192" s="68">
        <v>21</v>
      </c>
      <c r="K192" s="68">
        <f t="shared" si="32"/>
        <v>30</v>
      </c>
      <c r="L192" s="23" t="s">
        <v>89</v>
      </c>
      <c r="M192" s="24" t="s">
        <v>92</v>
      </c>
    </row>
    <row r="193" spans="1:13" ht="13.9" thickBot="1" x14ac:dyDescent="0.4">
      <c r="A193" s="94" t="s">
        <v>43</v>
      </c>
      <c r="B193" s="95"/>
      <c r="C193" s="95"/>
      <c r="D193" s="25"/>
      <c r="E193" s="23"/>
      <c r="F193" s="68">
        <f>AVERAGE(F146:F192)</f>
        <v>26.779106382978728</v>
      </c>
      <c r="G193" s="68">
        <f t="shared" ref="G193:K193" si="33">AVERAGE(G146:G192)</f>
        <v>215.72897872340428</v>
      </c>
      <c r="H193" s="68">
        <f t="shared" si="33"/>
        <v>8.9263687943262386</v>
      </c>
      <c r="I193" s="68">
        <f t="shared" si="33"/>
        <v>3.5319148936170213</v>
      </c>
      <c r="J193" s="68">
        <f t="shared" si="33"/>
        <v>23.48936170212766</v>
      </c>
      <c r="K193" s="68">
        <f t="shared" si="33"/>
        <v>27.021276595744681</v>
      </c>
      <c r="L193" s="23"/>
      <c r="M193" s="24"/>
    </row>
    <row r="194" spans="1:13" ht="13.9" thickBot="1" x14ac:dyDescent="0.4">
      <c r="A194" s="92" t="s">
        <v>44</v>
      </c>
      <c r="B194" s="93"/>
      <c r="C194" s="93"/>
      <c r="D194" s="26"/>
      <c r="E194" s="27"/>
      <c r="F194" s="69">
        <f>STDEV(F146:F192)/SQRT(47)</f>
        <v>2.5026208137294352</v>
      </c>
      <c r="G194" s="69">
        <f t="shared" ref="G194:K194" si="34">STDEV(G146:G192)/SQRT(47)</f>
        <v>4.2384088718008277</v>
      </c>
      <c r="H194" s="69">
        <f t="shared" si="34"/>
        <v>0.83420693790981282</v>
      </c>
      <c r="I194" s="69">
        <f t="shared" si="34"/>
        <v>0.42889512747270858</v>
      </c>
      <c r="J194" s="69">
        <f t="shared" si="34"/>
        <v>0.93293740026224603</v>
      </c>
      <c r="K194" s="69">
        <f t="shared" si="34"/>
        <v>0.97446081379154903</v>
      </c>
      <c r="L194" s="27"/>
      <c r="M194" s="81"/>
    </row>
    <row r="195" spans="1:13" ht="13.9" thickBot="1" x14ac:dyDescent="0.4">
      <c r="A195" s="14"/>
    </row>
    <row r="196" spans="1:13" x14ac:dyDescent="0.35">
      <c r="A196" s="65">
        <v>2.2999999999999998</v>
      </c>
      <c r="B196" s="20"/>
      <c r="C196" s="20" t="s">
        <v>142</v>
      </c>
      <c r="D196" s="20" t="s">
        <v>38</v>
      </c>
      <c r="E196" s="66" t="s">
        <v>75</v>
      </c>
      <c r="F196" s="66">
        <v>44.356000000000002</v>
      </c>
      <c r="G196" s="66">
        <v>181.93600000000001</v>
      </c>
      <c r="H196" s="20">
        <v>14.785333333333334</v>
      </c>
      <c r="I196" s="66">
        <v>4</v>
      </c>
      <c r="J196" s="66">
        <v>42</v>
      </c>
      <c r="K196" s="20">
        <v>46</v>
      </c>
      <c r="L196" s="20" t="s">
        <v>70</v>
      </c>
      <c r="M196" s="21" t="s">
        <v>66</v>
      </c>
    </row>
    <row r="197" spans="1:13" x14ac:dyDescent="0.35">
      <c r="A197" s="67">
        <v>3.4</v>
      </c>
      <c r="B197" s="23"/>
      <c r="C197" s="23" t="s">
        <v>142</v>
      </c>
      <c r="D197" s="23" t="s">
        <v>38</v>
      </c>
      <c r="E197" s="68" t="s">
        <v>75</v>
      </c>
      <c r="F197" s="68">
        <v>30.474</v>
      </c>
      <c r="G197" s="68">
        <v>180.75800000000001</v>
      </c>
      <c r="H197" s="23">
        <v>10.158000000000001</v>
      </c>
      <c r="I197" s="68">
        <v>4</v>
      </c>
      <c r="J197" s="68">
        <v>27</v>
      </c>
      <c r="K197" s="23">
        <v>31</v>
      </c>
      <c r="L197" s="23" t="s">
        <v>70</v>
      </c>
      <c r="M197" s="24" t="s">
        <v>66</v>
      </c>
    </row>
    <row r="198" spans="1:13" x14ac:dyDescent="0.35">
      <c r="A198" s="67">
        <v>5.2</v>
      </c>
      <c r="B198" s="23"/>
      <c r="C198" s="23" t="s">
        <v>142</v>
      </c>
      <c r="D198" s="23" t="s">
        <v>38</v>
      </c>
      <c r="E198" s="68" t="s">
        <v>75</v>
      </c>
      <c r="F198" s="68">
        <v>35.542000000000002</v>
      </c>
      <c r="G198" s="68">
        <v>214.33</v>
      </c>
      <c r="H198" s="23">
        <v>11.847333333333333</v>
      </c>
      <c r="I198" s="68">
        <v>2</v>
      </c>
      <c r="J198" s="68">
        <v>17</v>
      </c>
      <c r="K198" s="23">
        <v>19</v>
      </c>
      <c r="L198" s="23" t="s">
        <v>70</v>
      </c>
      <c r="M198" s="24" t="s">
        <v>66</v>
      </c>
    </row>
    <row r="199" spans="1:13" x14ac:dyDescent="0.35">
      <c r="A199" s="67">
        <v>6.3</v>
      </c>
      <c r="B199" s="23"/>
      <c r="C199" s="23" t="s">
        <v>142</v>
      </c>
      <c r="D199" s="23" t="s">
        <v>38</v>
      </c>
      <c r="E199" s="68" t="s">
        <v>75</v>
      </c>
      <c r="F199" s="68">
        <v>83.191999999999993</v>
      </c>
      <c r="G199" s="68">
        <v>145.32400000000001</v>
      </c>
      <c r="H199" s="23">
        <v>27.730666666666664</v>
      </c>
      <c r="I199" s="68">
        <v>8</v>
      </c>
      <c r="J199" s="68">
        <v>31</v>
      </c>
      <c r="K199" s="23">
        <v>39</v>
      </c>
      <c r="L199" s="23" t="s">
        <v>70</v>
      </c>
      <c r="M199" s="24" t="s">
        <v>66</v>
      </c>
    </row>
    <row r="200" spans="1:13" x14ac:dyDescent="0.35">
      <c r="A200" s="67">
        <v>8.1</v>
      </c>
      <c r="B200" s="23"/>
      <c r="C200" s="23" t="s">
        <v>142</v>
      </c>
      <c r="D200" s="23" t="s">
        <v>38</v>
      </c>
      <c r="E200" s="68" t="s">
        <v>75</v>
      </c>
      <c r="F200" s="68">
        <v>68.025999999999996</v>
      </c>
      <c r="G200" s="68">
        <v>170.06399999999999</v>
      </c>
      <c r="H200" s="23">
        <v>22.675333333333334</v>
      </c>
      <c r="I200" s="68">
        <v>9</v>
      </c>
      <c r="J200" s="68">
        <v>28</v>
      </c>
      <c r="K200" s="23">
        <v>37</v>
      </c>
      <c r="L200" s="23" t="s">
        <v>70</v>
      </c>
      <c r="M200" s="24" t="s">
        <v>66</v>
      </c>
    </row>
    <row r="201" spans="1:13" x14ac:dyDescent="0.35">
      <c r="A201" s="67">
        <v>9.1</v>
      </c>
      <c r="B201" s="23"/>
      <c r="C201" s="23" t="s">
        <v>142</v>
      </c>
      <c r="D201" s="23" t="s">
        <v>38</v>
      </c>
      <c r="E201" s="68" t="s">
        <v>75</v>
      </c>
      <c r="F201" s="68">
        <v>8.9719999999999995</v>
      </c>
      <c r="G201" s="68">
        <v>262.28800000000001</v>
      </c>
      <c r="H201" s="23">
        <v>2.9906666666666664</v>
      </c>
      <c r="I201" s="68">
        <v>1</v>
      </c>
      <c r="J201" s="68">
        <v>13</v>
      </c>
      <c r="K201" s="23">
        <v>14</v>
      </c>
      <c r="L201" s="23" t="s">
        <v>70</v>
      </c>
      <c r="M201" s="24" t="s">
        <v>66</v>
      </c>
    </row>
    <row r="202" spans="1:13" x14ac:dyDescent="0.35">
      <c r="A202" s="67">
        <v>10.1</v>
      </c>
      <c r="B202" s="23"/>
      <c r="C202" s="23" t="s">
        <v>142</v>
      </c>
      <c r="D202" s="23" t="s">
        <v>38</v>
      </c>
      <c r="E202" s="68" t="s">
        <v>75</v>
      </c>
      <c r="F202" s="68">
        <v>31.006</v>
      </c>
      <c r="G202" s="68">
        <v>176.9</v>
      </c>
      <c r="H202" s="23">
        <v>10.335333333333335</v>
      </c>
      <c r="I202" s="68">
        <v>2</v>
      </c>
      <c r="J202" s="68">
        <v>41</v>
      </c>
      <c r="K202" s="23">
        <v>43</v>
      </c>
      <c r="L202" s="23" t="s">
        <v>70</v>
      </c>
      <c r="M202" s="24" t="s">
        <v>66</v>
      </c>
    </row>
    <row r="203" spans="1:13" ht="13.9" thickBot="1" x14ac:dyDescent="0.4">
      <c r="A203" s="94" t="s">
        <v>43</v>
      </c>
      <c r="B203" s="95"/>
      <c r="C203" s="95"/>
      <c r="D203" s="25"/>
      <c r="E203" s="23"/>
      <c r="F203" s="68">
        <f t="shared" ref="F203:K203" si="35">AVERAGE(F196:F202)</f>
        <v>43.081142857142858</v>
      </c>
      <c r="G203" s="68">
        <f t="shared" si="35"/>
        <v>190.22857142857143</v>
      </c>
      <c r="H203" s="68">
        <f t="shared" si="35"/>
        <v>14.360380952380952</v>
      </c>
      <c r="I203" s="68">
        <f t="shared" si="35"/>
        <v>4.2857142857142856</v>
      </c>
      <c r="J203" s="68">
        <f t="shared" si="35"/>
        <v>28.428571428571427</v>
      </c>
      <c r="K203" s="68">
        <f t="shared" si="35"/>
        <v>32.714285714285715</v>
      </c>
      <c r="L203" s="23"/>
      <c r="M203" s="24"/>
    </row>
    <row r="204" spans="1:13" ht="13.9" thickBot="1" x14ac:dyDescent="0.4">
      <c r="A204" s="92" t="s">
        <v>44</v>
      </c>
      <c r="B204" s="93"/>
      <c r="C204" s="93"/>
      <c r="D204" s="26"/>
      <c r="E204" s="27"/>
      <c r="F204" s="69">
        <f>STDEV(F196:F202)/SQRT(7)</f>
        <v>9.4589003776200933</v>
      </c>
      <c r="G204" s="69">
        <f t="shared" ref="G204:K204" si="36">STDEV(G196:G202)/SQRT(7)</f>
        <v>14.253303595102107</v>
      </c>
      <c r="H204" s="69">
        <f t="shared" si="36"/>
        <v>3.1529667925400298</v>
      </c>
      <c r="I204" s="69">
        <f t="shared" si="36"/>
        <v>1.1693361102674926</v>
      </c>
      <c r="J204" s="69">
        <f t="shared" si="36"/>
        <v>4.1395717679210131</v>
      </c>
      <c r="K204" s="69">
        <f t="shared" si="36"/>
        <v>4.5810909789943191</v>
      </c>
      <c r="L204" s="27"/>
      <c r="M204" s="80"/>
    </row>
    <row r="205" spans="1:13" ht="13.9" thickBot="1" x14ac:dyDescent="0.4">
      <c r="A205" s="11"/>
      <c r="B205" s="3"/>
      <c r="C205" s="3"/>
      <c r="D205" s="3"/>
      <c r="E205" s="3"/>
      <c r="F205" s="70"/>
      <c r="G205" s="3"/>
      <c r="H205" s="3"/>
      <c r="I205" s="3"/>
      <c r="J205" s="3"/>
      <c r="K205" s="3"/>
      <c r="L205" s="3"/>
      <c r="M205" s="3"/>
    </row>
    <row r="206" spans="1:13" x14ac:dyDescent="0.35">
      <c r="A206" s="65">
        <v>1.2</v>
      </c>
      <c r="B206" s="20"/>
      <c r="C206" s="20" t="s">
        <v>142</v>
      </c>
      <c r="D206" s="20" t="s">
        <v>143</v>
      </c>
      <c r="E206" s="66" t="s">
        <v>75</v>
      </c>
      <c r="F206" s="66">
        <v>83.858000000000004</v>
      </c>
      <c r="G206" s="66">
        <v>94.037999999999997</v>
      </c>
      <c r="H206" s="20">
        <v>27.952666666666669</v>
      </c>
      <c r="I206" s="20">
        <v>6</v>
      </c>
      <c r="J206" s="20">
        <v>23</v>
      </c>
      <c r="K206" s="20">
        <v>29</v>
      </c>
      <c r="L206" s="20" t="s">
        <v>70</v>
      </c>
      <c r="M206" s="21" t="s">
        <v>66</v>
      </c>
    </row>
    <row r="207" spans="1:13" x14ac:dyDescent="0.35">
      <c r="A207" s="67">
        <v>4.2</v>
      </c>
      <c r="B207" s="23"/>
      <c r="C207" s="23" t="s">
        <v>142</v>
      </c>
      <c r="D207" s="23" t="s">
        <v>143</v>
      </c>
      <c r="E207" s="68" t="s">
        <v>75</v>
      </c>
      <c r="F207" s="68">
        <v>96.278000000000006</v>
      </c>
      <c r="G207" s="68">
        <v>118.258</v>
      </c>
      <c r="H207" s="23">
        <v>32.092666666666666</v>
      </c>
      <c r="I207" s="23">
        <v>9</v>
      </c>
      <c r="J207" s="23">
        <v>32</v>
      </c>
      <c r="K207" s="23">
        <v>41</v>
      </c>
      <c r="L207" s="23" t="s">
        <v>70</v>
      </c>
      <c r="M207" s="24" t="s">
        <v>66</v>
      </c>
    </row>
    <row r="208" spans="1:13" x14ac:dyDescent="0.35">
      <c r="A208" s="67">
        <v>4.4000000000000004</v>
      </c>
      <c r="B208" s="23"/>
      <c r="C208" s="23" t="s">
        <v>142</v>
      </c>
      <c r="D208" s="23" t="s">
        <v>143</v>
      </c>
      <c r="E208" s="68" t="s">
        <v>75</v>
      </c>
      <c r="F208" s="68">
        <v>61.23</v>
      </c>
      <c r="G208" s="68">
        <v>124.854</v>
      </c>
      <c r="H208" s="23">
        <v>20.409999999999997</v>
      </c>
      <c r="I208" s="23">
        <v>6</v>
      </c>
      <c r="J208" s="23">
        <v>28</v>
      </c>
      <c r="K208" s="23">
        <v>34</v>
      </c>
      <c r="L208" s="23" t="s">
        <v>70</v>
      </c>
      <c r="M208" s="24" t="s">
        <v>66</v>
      </c>
    </row>
    <row r="209" spans="1:13" x14ac:dyDescent="0.35">
      <c r="A209" s="67">
        <v>5.3</v>
      </c>
      <c r="B209" s="23"/>
      <c r="C209" s="23" t="s">
        <v>142</v>
      </c>
      <c r="D209" s="23" t="s">
        <v>143</v>
      </c>
      <c r="E209" s="68" t="s">
        <v>75</v>
      </c>
      <c r="F209" s="68">
        <v>41.828000000000003</v>
      </c>
      <c r="G209" s="68">
        <v>159.40799999999999</v>
      </c>
      <c r="H209" s="23">
        <v>13.942666666666668</v>
      </c>
      <c r="I209" s="23">
        <v>1</v>
      </c>
      <c r="J209" s="23">
        <v>24</v>
      </c>
      <c r="K209" s="23">
        <v>25</v>
      </c>
      <c r="L209" s="23" t="s">
        <v>70</v>
      </c>
      <c r="M209" s="24" t="s">
        <v>66</v>
      </c>
    </row>
    <row r="210" spans="1:13" x14ac:dyDescent="0.35">
      <c r="A210" s="67">
        <v>6.3</v>
      </c>
      <c r="B210" s="23"/>
      <c r="C210" s="23" t="s">
        <v>142</v>
      </c>
      <c r="D210" s="23" t="s">
        <v>143</v>
      </c>
      <c r="E210" s="68" t="s">
        <v>75</v>
      </c>
      <c r="F210" s="68">
        <v>114.02800000000001</v>
      </c>
      <c r="G210" s="68">
        <v>76.593999999999994</v>
      </c>
      <c r="H210" s="23">
        <v>38.009333333333331</v>
      </c>
      <c r="I210" s="23">
        <v>8</v>
      </c>
      <c r="J210" s="23">
        <v>13</v>
      </c>
      <c r="K210" s="23">
        <v>21</v>
      </c>
      <c r="L210" s="23" t="s">
        <v>70</v>
      </c>
      <c r="M210" s="24" t="s">
        <v>66</v>
      </c>
    </row>
    <row r="211" spans="1:13" x14ac:dyDescent="0.35">
      <c r="A211" s="67">
        <v>8.1</v>
      </c>
      <c r="B211" s="23"/>
      <c r="C211" s="23" t="s">
        <v>142</v>
      </c>
      <c r="D211" s="23" t="s">
        <v>143</v>
      </c>
      <c r="E211" s="68" t="s">
        <v>75</v>
      </c>
      <c r="F211" s="68">
        <v>71.878</v>
      </c>
      <c r="G211" s="68">
        <v>96.046000000000006</v>
      </c>
      <c r="H211" s="23">
        <v>23.959333333333333</v>
      </c>
      <c r="I211" s="23">
        <v>4</v>
      </c>
      <c r="J211" s="23">
        <v>15</v>
      </c>
      <c r="K211" s="23">
        <v>19</v>
      </c>
      <c r="L211" s="23" t="s">
        <v>70</v>
      </c>
      <c r="M211" s="24" t="s">
        <v>66</v>
      </c>
    </row>
    <row r="212" spans="1:13" x14ac:dyDescent="0.35">
      <c r="A212" s="67">
        <v>10</v>
      </c>
      <c r="B212" s="23"/>
      <c r="C212" s="23" t="s">
        <v>142</v>
      </c>
      <c r="D212" s="23" t="s">
        <v>143</v>
      </c>
      <c r="E212" s="68" t="s">
        <v>75</v>
      </c>
      <c r="F212" s="68">
        <v>19.777999999999999</v>
      </c>
      <c r="G212" s="68">
        <v>160.87</v>
      </c>
      <c r="H212" s="23">
        <v>6.5926666666666662</v>
      </c>
      <c r="I212" s="23">
        <v>1</v>
      </c>
      <c r="J212" s="23">
        <v>22</v>
      </c>
      <c r="K212" s="23">
        <v>23</v>
      </c>
      <c r="L212" s="23" t="s">
        <v>70</v>
      </c>
      <c r="M212" s="24" t="s">
        <v>66</v>
      </c>
    </row>
    <row r="213" spans="1:13" x14ac:dyDescent="0.35">
      <c r="A213" s="67">
        <v>11.2</v>
      </c>
      <c r="B213" s="23"/>
      <c r="C213" s="23" t="s">
        <v>142</v>
      </c>
      <c r="D213" s="23" t="s">
        <v>143</v>
      </c>
      <c r="E213" s="68" t="s">
        <v>75</v>
      </c>
      <c r="F213" s="68">
        <v>92.834000000000003</v>
      </c>
      <c r="G213" s="68">
        <v>92.031999999999996</v>
      </c>
      <c r="H213" s="23">
        <v>30.94466666666667</v>
      </c>
      <c r="I213" s="23">
        <v>8</v>
      </c>
      <c r="J213" s="23">
        <v>24</v>
      </c>
      <c r="K213" s="23">
        <v>32</v>
      </c>
      <c r="L213" s="23" t="s">
        <v>70</v>
      </c>
      <c r="M213" s="24" t="s">
        <v>66</v>
      </c>
    </row>
    <row r="214" spans="1:13" x14ac:dyDescent="0.35">
      <c r="A214" s="67" t="s">
        <v>65</v>
      </c>
      <c r="B214" s="23"/>
      <c r="C214" s="23" t="s">
        <v>142</v>
      </c>
      <c r="D214" s="23" t="s">
        <v>143</v>
      </c>
      <c r="E214" s="68" t="s">
        <v>75</v>
      </c>
      <c r="F214" s="68">
        <v>112.604</v>
      </c>
      <c r="G214" s="68">
        <v>106.652</v>
      </c>
      <c r="H214" s="23">
        <v>37.534666666666666</v>
      </c>
      <c r="I214" s="23">
        <v>14</v>
      </c>
      <c r="J214" s="23">
        <v>28</v>
      </c>
      <c r="K214" s="23">
        <v>42</v>
      </c>
      <c r="L214" s="23" t="s">
        <v>70</v>
      </c>
      <c r="M214" s="24" t="s">
        <v>66</v>
      </c>
    </row>
    <row r="215" spans="1:13" ht="13.9" thickBot="1" x14ac:dyDescent="0.4">
      <c r="A215" s="94" t="s">
        <v>43</v>
      </c>
      <c r="B215" s="95"/>
      <c r="C215" s="95"/>
      <c r="D215" s="25"/>
      <c r="E215" s="23"/>
      <c r="F215" s="68">
        <f t="shared" ref="F215:K215" si="37">AVERAGE(F206:F214)</f>
        <v>77.146222222222221</v>
      </c>
      <c r="G215" s="68">
        <f t="shared" si="37"/>
        <v>114.30577777777779</v>
      </c>
      <c r="H215" s="68">
        <f t="shared" si="37"/>
        <v>25.715407407407408</v>
      </c>
      <c r="I215" s="68">
        <f t="shared" si="37"/>
        <v>6.333333333333333</v>
      </c>
      <c r="J215" s="68">
        <f t="shared" si="37"/>
        <v>23.222222222222221</v>
      </c>
      <c r="K215" s="68">
        <f t="shared" si="37"/>
        <v>29.555555555555557</v>
      </c>
      <c r="L215" s="23"/>
      <c r="M215" s="24"/>
    </row>
    <row r="216" spans="1:13" ht="13.9" thickBot="1" x14ac:dyDescent="0.4">
      <c r="A216" s="92" t="s">
        <v>44</v>
      </c>
      <c r="B216" s="93"/>
      <c r="C216" s="93"/>
      <c r="D216" s="26"/>
      <c r="E216" s="27"/>
      <c r="F216" s="69">
        <f>STDEV(F206:F214)/SQRT(9)</f>
        <v>10.602848691871262</v>
      </c>
      <c r="G216" s="69">
        <f t="shared" ref="G216:K216" si="38">STDEV(G206:G214)/SQRT(9)</f>
        <v>9.89556878071323</v>
      </c>
      <c r="H216" s="69">
        <f t="shared" si="38"/>
        <v>3.534282897290419</v>
      </c>
      <c r="I216" s="69">
        <f t="shared" si="38"/>
        <v>1.3642254619787417</v>
      </c>
      <c r="J216" s="69">
        <f t="shared" si="38"/>
        <v>2.0329082737257766</v>
      </c>
      <c r="K216" s="69">
        <f t="shared" si="38"/>
        <v>2.7894200468073773</v>
      </c>
      <c r="L216" s="27"/>
      <c r="M216" s="79"/>
    </row>
    <row r="217" spans="1:13" ht="13.9" thickBot="1" x14ac:dyDescent="0.4">
      <c r="A217" s="14"/>
    </row>
    <row r="218" spans="1:13" x14ac:dyDescent="0.35">
      <c r="A218" s="19">
        <v>580</v>
      </c>
      <c r="B218" s="20" t="s">
        <v>37</v>
      </c>
      <c r="C218" s="20" t="s">
        <v>14</v>
      </c>
      <c r="D218" s="20" t="s">
        <v>38</v>
      </c>
      <c r="E218" s="20" t="s">
        <v>4</v>
      </c>
      <c r="F218" s="20">
        <v>8.7539999999999996</v>
      </c>
      <c r="G218" s="20">
        <v>110.218</v>
      </c>
      <c r="H218" s="20">
        <v>2.9179999999999997</v>
      </c>
      <c r="I218" s="20">
        <v>2</v>
      </c>
      <c r="J218" s="20">
        <v>8</v>
      </c>
      <c r="K218" s="20">
        <f t="shared" ref="K218:K233" si="39">I218+J218</f>
        <v>10</v>
      </c>
      <c r="L218" s="20" t="s">
        <v>68</v>
      </c>
      <c r="M218" s="21" t="s">
        <v>39</v>
      </c>
    </row>
    <row r="219" spans="1:13" x14ac:dyDescent="0.35">
      <c r="A219" s="22">
        <v>582</v>
      </c>
      <c r="B219" s="23" t="s">
        <v>37</v>
      </c>
      <c r="C219" s="23" t="s">
        <v>14</v>
      </c>
      <c r="D219" s="23" t="s">
        <v>38</v>
      </c>
      <c r="E219" s="23" t="s">
        <v>4</v>
      </c>
      <c r="F219" s="23">
        <v>39.432000000000002</v>
      </c>
      <c r="G219" s="23">
        <v>211.358</v>
      </c>
      <c r="H219" s="23">
        <v>13.144</v>
      </c>
      <c r="I219" s="23">
        <v>1</v>
      </c>
      <c r="J219" s="23">
        <v>19</v>
      </c>
      <c r="K219" s="23">
        <f t="shared" si="39"/>
        <v>20</v>
      </c>
      <c r="L219" s="23" t="s">
        <v>68</v>
      </c>
      <c r="M219" s="24" t="s">
        <v>39</v>
      </c>
    </row>
    <row r="220" spans="1:13" x14ac:dyDescent="0.35">
      <c r="A220" s="22">
        <v>583</v>
      </c>
      <c r="B220" s="23" t="s">
        <v>37</v>
      </c>
      <c r="C220" s="23" t="s">
        <v>14</v>
      </c>
      <c r="D220" s="23" t="s">
        <v>38</v>
      </c>
      <c r="E220" s="23" t="s">
        <v>4</v>
      </c>
      <c r="F220" s="23">
        <v>10.417999999999999</v>
      </c>
      <c r="G220" s="23">
        <v>262.33800000000002</v>
      </c>
      <c r="H220" s="23">
        <v>3.4726666666666666</v>
      </c>
      <c r="I220" s="23">
        <v>1</v>
      </c>
      <c r="J220" s="23">
        <v>10</v>
      </c>
      <c r="K220" s="23">
        <f t="shared" si="39"/>
        <v>11</v>
      </c>
      <c r="L220" s="23" t="s">
        <v>68</v>
      </c>
      <c r="M220" s="24" t="s">
        <v>39</v>
      </c>
    </row>
    <row r="221" spans="1:13" x14ac:dyDescent="0.35">
      <c r="A221" s="22">
        <v>585</v>
      </c>
      <c r="B221" s="23" t="s">
        <v>37</v>
      </c>
      <c r="C221" s="23" t="s">
        <v>14</v>
      </c>
      <c r="D221" s="23" t="s">
        <v>38</v>
      </c>
      <c r="E221" s="23" t="s">
        <v>4</v>
      </c>
      <c r="F221" s="23">
        <v>11.476000000000001</v>
      </c>
      <c r="G221" s="23">
        <v>95.902000000000001</v>
      </c>
      <c r="H221" s="23">
        <v>3.8253333333333335</v>
      </c>
      <c r="I221" s="23">
        <v>1</v>
      </c>
      <c r="J221" s="23">
        <v>12</v>
      </c>
      <c r="K221" s="23">
        <f t="shared" si="39"/>
        <v>13</v>
      </c>
      <c r="L221" s="23" t="s">
        <v>68</v>
      </c>
      <c r="M221" s="24" t="s">
        <v>39</v>
      </c>
    </row>
    <row r="222" spans="1:13" x14ac:dyDescent="0.35">
      <c r="A222" s="22">
        <v>587</v>
      </c>
      <c r="B222" s="23" t="s">
        <v>37</v>
      </c>
      <c r="C222" s="23" t="s">
        <v>14</v>
      </c>
      <c r="D222" s="23" t="s">
        <v>38</v>
      </c>
      <c r="E222" s="23" t="s">
        <v>4</v>
      </c>
      <c r="F222" s="23">
        <v>25.03</v>
      </c>
      <c r="G222" s="23">
        <v>24.251999999999999</v>
      </c>
      <c r="H222" s="23">
        <v>8.3433333333333337</v>
      </c>
      <c r="I222" s="23">
        <v>2</v>
      </c>
      <c r="J222" s="23">
        <v>5</v>
      </c>
      <c r="K222" s="23">
        <f t="shared" si="39"/>
        <v>7</v>
      </c>
      <c r="L222" s="23" t="s">
        <v>68</v>
      </c>
      <c r="M222" s="24" t="s">
        <v>39</v>
      </c>
    </row>
    <row r="223" spans="1:13" x14ac:dyDescent="0.35">
      <c r="A223" s="22">
        <v>588</v>
      </c>
      <c r="B223" s="23" t="s">
        <v>37</v>
      </c>
      <c r="C223" s="23" t="s">
        <v>14</v>
      </c>
      <c r="D223" s="23" t="s">
        <v>38</v>
      </c>
      <c r="E223" s="23" t="s">
        <v>4</v>
      </c>
      <c r="F223" s="23">
        <v>20.898</v>
      </c>
      <c r="G223" s="23">
        <v>225.666</v>
      </c>
      <c r="H223" s="23">
        <v>6.9660000000000002</v>
      </c>
      <c r="I223" s="23">
        <v>1</v>
      </c>
      <c r="J223" s="23">
        <v>18</v>
      </c>
      <c r="K223" s="23">
        <f t="shared" si="39"/>
        <v>19</v>
      </c>
      <c r="L223" s="23" t="s">
        <v>68</v>
      </c>
      <c r="M223" s="24" t="s">
        <v>39</v>
      </c>
    </row>
    <row r="224" spans="1:13" x14ac:dyDescent="0.35">
      <c r="A224" s="22">
        <v>594</v>
      </c>
      <c r="B224" s="23" t="s">
        <v>37</v>
      </c>
      <c r="C224" s="23" t="s">
        <v>14</v>
      </c>
      <c r="D224" s="23" t="s">
        <v>38</v>
      </c>
      <c r="E224" s="23" t="s">
        <v>4</v>
      </c>
      <c r="F224" s="23">
        <v>39.872</v>
      </c>
      <c r="G224" s="23">
        <v>164.21199999999999</v>
      </c>
      <c r="H224" s="23">
        <v>13.290666666666667</v>
      </c>
      <c r="I224" s="23">
        <v>6</v>
      </c>
      <c r="J224" s="23">
        <v>17</v>
      </c>
      <c r="K224" s="23">
        <f t="shared" si="39"/>
        <v>23</v>
      </c>
      <c r="L224" s="23" t="s">
        <v>68</v>
      </c>
      <c r="M224" s="24" t="s">
        <v>39</v>
      </c>
    </row>
    <row r="225" spans="1:13" x14ac:dyDescent="0.35">
      <c r="A225" s="22">
        <v>597</v>
      </c>
      <c r="B225" s="23" t="s">
        <v>37</v>
      </c>
      <c r="C225" s="23" t="s">
        <v>14</v>
      </c>
      <c r="D225" s="23" t="s">
        <v>38</v>
      </c>
      <c r="E225" s="23" t="s">
        <v>4</v>
      </c>
      <c r="F225" s="23">
        <v>14.196</v>
      </c>
      <c r="G225" s="23">
        <v>221.99199999999999</v>
      </c>
      <c r="H225" s="23">
        <v>4.7320000000000002</v>
      </c>
      <c r="I225" s="23">
        <v>1</v>
      </c>
      <c r="J225" s="23">
        <v>45</v>
      </c>
      <c r="K225" s="23">
        <f t="shared" si="39"/>
        <v>46</v>
      </c>
      <c r="L225" s="23" t="s">
        <v>68</v>
      </c>
      <c r="M225" s="24" t="s">
        <v>39</v>
      </c>
    </row>
    <row r="226" spans="1:13" x14ac:dyDescent="0.35">
      <c r="A226" s="22">
        <v>602</v>
      </c>
      <c r="B226" s="23" t="s">
        <v>37</v>
      </c>
      <c r="C226" s="23" t="s">
        <v>14</v>
      </c>
      <c r="D226" s="23" t="s">
        <v>38</v>
      </c>
      <c r="E226" s="23" t="s">
        <v>4</v>
      </c>
      <c r="F226" s="23">
        <v>98.018000000000001</v>
      </c>
      <c r="G226" s="23">
        <v>155.75200000000001</v>
      </c>
      <c r="H226" s="23">
        <v>32.672666666666665</v>
      </c>
      <c r="I226" s="23">
        <v>10</v>
      </c>
      <c r="J226" s="23">
        <v>24</v>
      </c>
      <c r="K226" s="23">
        <f t="shared" si="39"/>
        <v>34</v>
      </c>
      <c r="L226" s="23" t="s">
        <v>68</v>
      </c>
      <c r="M226" s="24" t="s">
        <v>39</v>
      </c>
    </row>
    <row r="227" spans="1:13" x14ac:dyDescent="0.35">
      <c r="A227" s="22">
        <v>608</v>
      </c>
      <c r="B227" s="23" t="s">
        <v>37</v>
      </c>
      <c r="C227" s="23" t="s">
        <v>14</v>
      </c>
      <c r="D227" s="23" t="s">
        <v>38</v>
      </c>
      <c r="E227" s="23" t="s">
        <v>4</v>
      </c>
      <c r="F227" s="23">
        <v>6.18</v>
      </c>
      <c r="G227" s="23">
        <v>262.5</v>
      </c>
      <c r="H227" s="23">
        <v>2.06</v>
      </c>
      <c r="I227" s="23">
        <v>2</v>
      </c>
      <c r="J227" s="23">
        <v>14</v>
      </c>
      <c r="K227" s="23">
        <f t="shared" si="39"/>
        <v>16</v>
      </c>
      <c r="L227" s="23" t="s">
        <v>68</v>
      </c>
      <c r="M227" s="24" t="s">
        <v>39</v>
      </c>
    </row>
    <row r="228" spans="1:13" x14ac:dyDescent="0.35">
      <c r="A228" s="22">
        <v>589</v>
      </c>
      <c r="B228" s="23" t="s">
        <v>7</v>
      </c>
      <c r="C228" s="23" t="s">
        <v>14</v>
      </c>
      <c r="D228" s="23" t="s">
        <v>38</v>
      </c>
      <c r="E228" s="23" t="s">
        <v>4</v>
      </c>
      <c r="F228" s="23">
        <v>20.876000000000001</v>
      </c>
      <c r="G228" s="23">
        <v>80.194000000000003</v>
      </c>
      <c r="H228" s="23">
        <v>6.9586666666666668</v>
      </c>
      <c r="I228" s="23">
        <v>2</v>
      </c>
      <c r="J228" s="23">
        <v>4</v>
      </c>
      <c r="K228" s="23">
        <f t="shared" si="39"/>
        <v>6</v>
      </c>
      <c r="L228" s="23" t="s">
        <v>68</v>
      </c>
      <c r="M228" s="24" t="s">
        <v>39</v>
      </c>
    </row>
    <row r="229" spans="1:13" x14ac:dyDescent="0.35">
      <c r="A229" s="22">
        <v>596</v>
      </c>
      <c r="B229" s="23" t="s">
        <v>7</v>
      </c>
      <c r="C229" s="23" t="s">
        <v>14</v>
      </c>
      <c r="D229" s="23" t="s">
        <v>38</v>
      </c>
      <c r="E229" s="23" t="s">
        <v>4</v>
      </c>
      <c r="F229" s="23">
        <v>8.7539999999999996</v>
      </c>
      <c r="G229" s="23">
        <v>110.218</v>
      </c>
      <c r="H229" s="23">
        <v>2.9179999999999997</v>
      </c>
      <c r="I229" s="23">
        <v>2</v>
      </c>
      <c r="J229" s="23">
        <v>8</v>
      </c>
      <c r="K229" s="23">
        <f t="shared" si="39"/>
        <v>10</v>
      </c>
      <c r="L229" s="23" t="s">
        <v>68</v>
      </c>
      <c r="M229" s="24" t="s">
        <v>39</v>
      </c>
    </row>
    <row r="230" spans="1:13" x14ac:dyDescent="0.35">
      <c r="A230" s="22">
        <v>605</v>
      </c>
      <c r="B230" s="23" t="s">
        <v>7</v>
      </c>
      <c r="C230" s="23" t="s">
        <v>14</v>
      </c>
      <c r="D230" s="23" t="s">
        <v>38</v>
      </c>
      <c r="E230" s="23" t="s">
        <v>4</v>
      </c>
      <c r="F230" s="23">
        <v>12.818</v>
      </c>
      <c r="G230" s="23">
        <v>284.322</v>
      </c>
      <c r="H230" s="23">
        <v>4.2726666666666668</v>
      </c>
      <c r="I230" s="23">
        <v>2</v>
      </c>
      <c r="J230" s="23">
        <v>1</v>
      </c>
      <c r="K230" s="23">
        <f t="shared" si="39"/>
        <v>3</v>
      </c>
      <c r="L230" s="23" t="s">
        <v>68</v>
      </c>
      <c r="M230" s="24" t="s">
        <v>39</v>
      </c>
    </row>
    <row r="231" spans="1:13" x14ac:dyDescent="0.35">
      <c r="A231" s="22">
        <v>607</v>
      </c>
      <c r="B231" s="23" t="s">
        <v>7</v>
      </c>
      <c r="C231" s="23" t="s">
        <v>14</v>
      </c>
      <c r="D231" s="23" t="s">
        <v>38</v>
      </c>
      <c r="E231" s="23" t="s">
        <v>4</v>
      </c>
      <c r="F231" s="23">
        <v>9.7520000000000007</v>
      </c>
      <c r="G231" s="23">
        <v>188.91</v>
      </c>
      <c r="H231" s="23">
        <v>3.250666666666667</v>
      </c>
      <c r="I231" s="23">
        <v>3</v>
      </c>
      <c r="J231" s="23">
        <v>14</v>
      </c>
      <c r="K231" s="23">
        <f t="shared" si="39"/>
        <v>17</v>
      </c>
      <c r="L231" s="23" t="s">
        <v>68</v>
      </c>
      <c r="M231" s="24" t="s">
        <v>39</v>
      </c>
    </row>
    <row r="232" spans="1:13" x14ac:dyDescent="0.35">
      <c r="A232" s="22">
        <v>612</v>
      </c>
      <c r="B232" s="23" t="s">
        <v>7</v>
      </c>
      <c r="C232" s="23" t="s">
        <v>14</v>
      </c>
      <c r="D232" s="23" t="s">
        <v>38</v>
      </c>
      <c r="E232" s="23" t="s">
        <v>4</v>
      </c>
      <c r="F232" s="23">
        <v>3.0459999999999998</v>
      </c>
      <c r="G232" s="23">
        <v>243.916</v>
      </c>
      <c r="H232" s="23">
        <v>1.0153333333333332</v>
      </c>
      <c r="I232" s="23">
        <v>1</v>
      </c>
      <c r="J232" s="23">
        <v>13</v>
      </c>
      <c r="K232" s="23">
        <f t="shared" si="39"/>
        <v>14</v>
      </c>
      <c r="L232" s="23" t="s">
        <v>68</v>
      </c>
      <c r="M232" s="24" t="s">
        <v>39</v>
      </c>
    </row>
    <row r="233" spans="1:13" x14ac:dyDescent="0.35">
      <c r="A233" s="22">
        <v>613</v>
      </c>
      <c r="B233" s="23" t="s">
        <v>7</v>
      </c>
      <c r="C233" s="23" t="s">
        <v>14</v>
      </c>
      <c r="D233" s="23" t="s">
        <v>38</v>
      </c>
      <c r="E233" s="23" t="s">
        <v>4</v>
      </c>
      <c r="F233" s="23">
        <v>27.1</v>
      </c>
      <c r="G233" s="23">
        <v>237.23599999999999</v>
      </c>
      <c r="H233" s="23">
        <v>9.0333333333333332</v>
      </c>
      <c r="I233" s="23">
        <v>3</v>
      </c>
      <c r="J233" s="23">
        <v>12</v>
      </c>
      <c r="K233" s="23">
        <f t="shared" si="39"/>
        <v>15</v>
      </c>
      <c r="L233" s="23" t="s">
        <v>68</v>
      </c>
      <c r="M233" s="24" t="s">
        <v>39</v>
      </c>
    </row>
    <row r="234" spans="1:13" x14ac:dyDescent="0.35">
      <c r="A234" s="57" t="s">
        <v>10</v>
      </c>
      <c r="B234" s="58" t="s">
        <v>7</v>
      </c>
      <c r="C234" s="58" t="s">
        <v>14</v>
      </c>
      <c r="D234" s="23" t="s">
        <v>38</v>
      </c>
      <c r="E234" s="58" t="s">
        <v>4</v>
      </c>
      <c r="F234" s="58">
        <v>35.311999999999998</v>
      </c>
      <c r="G234" s="58">
        <v>178.42400000000001</v>
      </c>
      <c r="H234" s="58">
        <v>11.770666666666665</v>
      </c>
      <c r="I234" s="58">
        <v>5</v>
      </c>
      <c r="J234" s="58">
        <v>35</v>
      </c>
      <c r="K234" s="58">
        <v>40</v>
      </c>
      <c r="L234" s="58" t="s">
        <v>71</v>
      </c>
      <c r="M234" s="24" t="s">
        <v>39</v>
      </c>
    </row>
    <row r="235" spans="1:13" x14ac:dyDescent="0.35">
      <c r="A235" s="57" t="s">
        <v>11</v>
      </c>
      <c r="B235" s="58" t="s">
        <v>7</v>
      </c>
      <c r="C235" s="58" t="s">
        <v>14</v>
      </c>
      <c r="D235" s="23" t="s">
        <v>38</v>
      </c>
      <c r="E235" s="58" t="s">
        <v>4</v>
      </c>
      <c r="F235" s="58">
        <v>42.265999999999998</v>
      </c>
      <c r="G235" s="58">
        <v>185.46</v>
      </c>
      <c r="H235" s="58">
        <v>14.088666666666667</v>
      </c>
      <c r="I235" s="58">
        <v>2</v>
      </c>
      <c r="J235" s="58">
        <v>29</v>
      </c>
      <c r="K235" s="58">
        <v>31</v>
      </c>
      <c r="L235" s="58" t="s">
        <v>71</v>
      </c>
      <c r="M235" s="24" t="s">
        <v>39</v>
      </c>
    </row>
    <row r="236" spans="1:13" x14ac:dyDescent="0.35">
      <c r="A236" s="57" t="s">
        <v>12</v>
      </c>
      <c r="B236" s="58" t="s">
        <v>7</v>
      </c>
      <c r="C236" s="58" t="s">
        <v>14</v>
      </c>
      <c r="D236" s="23" t="s">
        <v>38</v>
      </c>
      <c r="E236" s="58" t="s">
        <v>4</v>
      </c>
      <c r="F236" s="58">
        <v>12.522</v>
      </c>
      <c r="G236" s="58">
        <v>238.48</v>
      </c>
      <c r="H236" s="58">
        <v>4.1739999999999995</v>
      </c>
      <c r="I236" s="58">
        <v>1</v>
      </c>
      <c r="J236" s="58">
        <v>25</v>
      </c>
      <c r="K236" s="58">
        <v>26</v>
      </c>
      <c r="L236" s="58" t="s">
        <v>71</v>
      </c>
      <c r="M236" s="24" t="s">
        <v>39</v>
      </c>
    </row>
    <row r="237" spans="1:13" x14ac:dyDescent="0.35">
      <c r="A237" s="57" t="s">
        <v>13</v>
      </c>
      <c r="B237" s="58" t="s">
        <v>7</v>
      </c>
      <c r="C237" s="58" t="s">
        <v>14</v>
      </c>
      <c r="D237" s="23" t="s">
        <v>38</v>
      </c>
      <c r="E237" s="58" t="s">
        <v>4</v>
      </c>
      <c r="F237" s="58">
        <v>59.137999999999998</v>
      </c>
      <c r="G237" s="58">
        <v>168.69800000000001</v>
      </c>
      <c r="H237" s="58">
        <v>19.712666666666667</v>
      </c>
      <c r="I237" s="58">
        <v>6</v>
      </c>
      <c r="J237" s="58">
        <v>13</v>
      </c>
      <c r="K237" s="58">
        <v>19</v>
      </c>
      <c r="L237" s="58" t="s">
        <v>71</v>
      </c>
      <c r="M237" s="24" t="s">
        <v>39</v>
      </c>
    </row>
    <row r="238" spans="1:13" ht="13.9" thickBot="1" x14ac:dyDescent="0.4">
      <c r="A238" s="94" t="s">
        <v>43</v>
      </c>
      <c r="B238" s="95"/>
      <c r="C238" s="95"/>
      <c r="D238" s="25"/>
      <c r="E238" s="25"/>
      <c r="F238" s="25">
        <f>AVERAGE(F218:F237)</f>
        <v>25.292899999999999</v>
      </c>
      <c r="G238" s="25">
        <f t="shared" ref="G238:K238" si="40">AVERAGE(G218:G237)</f>
        <v>182.50239999999999</v>
      </c>
      <c r="H238" s="25">
        <f t="shared" si="40"/>
        <v>8.4309666666666665</v>
      </c>
      <c r="I238" s="25">
        <f t="shared" si="40"/>
        <v>2.7</v>
      </c>
      <c r="J238" s="25">
        <f t="shared" si="40"/>
        <v>16.3</v>
      </c>
      <c r="K238" s="25">
        <f t="shared" si="40"/>
        <v>19</v>
      </c>
      <c r="L238" s="23"/>
      <c r="M238" s="24"/>
    </row>
    <row r="239" spans="1:13" ht="13.9" thickBot="1" x14ac:dyDescent="0.4">
      <c r="A239" s="92" t="s">
        <v>44</v>
      </c>
      <c r="B239" s="93"/>
      <c r="C239" s="93"/>
      <c r="D239" s="26"/>
      <c r="E239" s="26"/>
      <c r="F239" s="26">
        <f>(_xlfn.STDEV.P(F218:F237)/SQRT(20))</f>
        <v>4.9447875899273965</v>
      </c>
      <c r="G239" s="26">
        <f t="shared" ref="G239:K239" si="41">(_xlfn.STDEV.P(G218:G237)/SQRT(20))</f>
        <v>15.170995984838974</v>
      </c>
      <c r="H239" s="26">
        <f t="shared" si="41"/>
        <v>1.6482625299757987</v>
      </c>
      <c r="I239" s="26">
        <f t="shared" si="41"/>
        <v>0.51039200620699376</v>
      </c>
      <c r="J239" s="26">
        <f t="shared" si="41"/>
        <v>2.3665375551636614</v>
      </c>
      <c r="K239" s="26">
        <f t="shared" si="41"/>
        <v>2.4949949899749297</v>
      </c>
      <c r="L239" s="27"/>
      <c r="M239" s="78"/>
    </row>
    <row r="240" spans="1:13" ht="13.9" thickBot="1" x14ac:dyDescent="0.4">
      <c r="A240" s="14"/>
    </row>
    <row r="241" spans="1:13" x14ac:dyDescent="0.35">
      <c r="A241" s="65" t="s">
        <v>93</v>
      </c>
      <c r="B241" s="66" t="s">
        <v>7</v>
      </c>
      <c r="C241" s="20" t="s">
        <v>133</v>
      </c>
      <c r="D241" s="20" t="s">
        <v>38</v>
      </c>
      <c r="E241" s="20" t="s">
        <v>145</v>
      </c>
      <c r="F241" s="66">
        <v>42.667999999999999</v>
      </c>
      <c r="G241" s="66">
        <v>175.92400000000001</v>
      </c>
      <c r="H241" s="20">
        <v>14.222666666666667</v>
      </c>
      <c r="I241" s="20">
        <v>1</v>
      </c>
      <c r="J241" s="20">
        <v>22</v>
      </c>
      <c r="K241" s="20">
        <v>23</v>
      </c>
      <c r="L241" s="20" t="s">
        <v>144</v>
      </c>
      <c r="M241" s="21" t="s">
        <v>90</v>
      </c>
    </row>
    <row r="242" spans="1:13" x14ac:dyDescent="0.35">
      <c r="A242" s="67" t="s">
        <v>94</v>
      </c>
      <c r="B242" s="68" t="s">
        <v>7</v>
      </c>
      <c r="C242" s="23" t="s">
        <v>133</v>
      </c>
      <c r="D242" s="23" t="s">
        <v>38</v>
      </c>
      <c r="E242" s="23" t="s">
        <v>145</v>
      </c>
      <c r="F242" s="68">
        <v>34.866</v>
      </c>
      <c r="G242" s="68">
        <v>215.08199999999999</v>
      </c>
      <c r="H242" s="23">
        <v>11.622</v>
      </c>
      <c r="I242" s="23">
        <v>3</v>
      </c>
      <c r="J242" s="23">
        <v>28</v>
      </c>
      <c r="K242" s="23">
        <v>31</v>
      </c>
      <c r="L242" s="23" t="s">
        <v>144</v>
      </c>
      <c r="M242" s="24" t="s">
        <v>90</v>
      </c>
    </row>
    <row r="243" spans="1:13" x14ac:dyDescent="0.35">
      <c r="A243" s="67" t="s">
        <v>95</v>
      </c>
      <c r="B243" s="68" t="s">
        <v>7</v>
      </c>
      <c r="C243" s="23" t="s">
        <v>133</v>
      </c>
      <c r="D243" s="23" t="s">
        <v>38</v>
      </c>
      <c r="E243" s="23" t="s">
        <v>145</v>
      </c>
      <c r="F243" s="68">
        <v>76.584000000000003</v>
      </c>
      <c r="G243" s="68">
        <v>155.26400000000001</v>
      </c>
      <c r="H243" s="23">
        <v>25.528000000000002</v>
      </c>
      <c r="I243" s="23">
        <v>9</v>
      </c>
      <c r="J243" s="23">
        <v>22</v>
      </c>
      <c r="K243" s="23">
        <v>31</v>
      </c>
      <c r="L243" s="23" t="s">
        <v>144</v>
      </c>
      <c r="M243" s="24" t="s">
        <v>90</v>
      </c>
    </row>
    <row r="244" spans="1:13" x14ac:dyDescent="0.35">
      <c r="A244" s="67" t="s">
        <v>96</v>
      </c>
      <c r="B244" s="68" t="s">
        <v>7</v>
      </c>
      <c r="C244" s="23" t="s">
        <v>133</v>
      </c>
      <c r="D244" s="23" t="s">
        <v>38</v>
      </c>
      <c r="E244" s="23" t="s">
        <v>145</v>
      </c>
      <c r="F244" s="68">
        <v>72.278000000000006</v>
      </c>
      <c r="G244" s="68">
        <v>163.67400000000001</v>
      </c>
      <c r="H244" s="23">
        <v>24.09266666666667</v>
      </c>
      <c r="I244" s="23">
        <v>5</v>
      </c>
      <c r="J244" s="23">
        <v>24</v>
      </c>
      <c r="K244" s="23">
        <v>29</v>
      </c>
      <c r="L244" s="23" t="s">
        <v>144</v>
      </c>
      <c r="M244" s="24" t="s">
        <v>90</v>
      </c>
    </row>
    <row r="245" spans="1:13" x14ac:dyDescent="0.35">
      <c r="A245" s="67" t="s">
        <v>97</v>
      </c>
      <c r="B245" s="68" t="s">
        <v>7</v>
      </c>
      <c r="C245" s="23" t="s">
        <v>133</v>
      </c>
      <c r="D245" s="23" t="s">
        <v>38</v>
      </c>
      <c r="E245" s="23" t="s">
        <v>145</v>
      </c>
      <c r="F245" s="68">
        <v>40.462000000000003</v>
      </c>
      <c r="G245" s="68">
        <v>166.17</v>
      </c>
      <c r="H245" s="23">
        <v>13.487333333333334</v>
      </c>
      <c r="I245" s="23">
        <v>2</v>
      </c>
      <c r="J245" s="23">
        <v>15</v>
      </c>
      <c r="K245" s="23">
        <v>17</v>
      </c>
      <c r="L245" s="23" t="s">
        <v>144</v>
      </c>
      <c r="M245" s="24" t="s">
        <v>90</v>
      </c>
    </row>
    <row r="246" spans="1:13" x14ac:dyDescent="0.35">
      <c r="A246" s="67" t="s">
        <v>98</v>
      </c>
      <c r="B246" s="68" t="s">
        <v>7</v>
      </c>
      <c r="C246" s="23" t="s">
        <v>133</v>
      </c>
      <c r="D246" s="23" t="s">
        <v>38</v>
      </c>
      <c r="E246" s="23" t="s">
        <v>145</v>
      </c>
      <c r="F246" s="68">
        <v>30.321999999999999</v>
      </c>
      <c r="G246" s="68">
        <v>179.084</v>
      </c>
      <c r="H246" s="23">
        <v>10.107333333333333</v>
      </c>
      <c r="I246" s="23">
        <v>4</v>
      </c>
      <c r="J246" s="23">
        <v>20</v>
      </c>
      <c r="K246" s="23">
        <v>24</v>
      </c>
      <c r="L246" s="23" t="s">
        <v>144</v>
      </c>
      <c r="M246" s="24" t="s">
        <v>90</v>
      </c>
    </row>
    <row r="247" spans="1:13" x14ac:dyDescent="0.35">
      <c r="A247" s="67" t="s">
        <v>99</v>
      </c>
      <c r="B247" s="68" t="s">
        <v>7</v>
      </c>
      <c r="C247" s="23" t="s">
        <v>133</v>
      </c>
      <c r="D247" s="23" t="s">
        <v>38</v>
      </c>
      <c r="E247" s="23" t="s">
        <v>145</v>
      </c>
      <c r="F247" s="68">
        <v>61.97</v>
      </c>
      <c r="G247" s="68">
        <v>150.154</v>
      </c>
      <c r="H247" s="23">
        <v>20.656666666666666</v>
      </c>
      <c r="I247" s="23">
        <v>6</v>
      </c>
      <c r="J247" s="23">
        <v>24</v>
      </c>
      <c r="K247" s="23">
        <v>30</v>
      </c>
      <c r="L247" s="23" t="s">
        <v>144</v>
      </c>
      <c r="M247" s="24" t="s">
        <v>90</v>
      </c>
    </row>
    <row r="248" spans="1:13" x14ac:dyDescent="0.35">
      <c r="A248" s="67" t="s">
        <v>100</v>
      </c>
      <c r="B248" s="68" t="s">
        <v>7</v>
      </c>
      <c r="C248" s="23" t="s">
        <v>133</v>
      </c>
      <c r="D248" s="23" t="s">
        <v>38</v>
      </c>
      <c r="E248" s="23" t="s">
        <v>145</v>
      </c>
      <c r="F248" s="68">
        <v>15.88</v>
      </c>
      <c r="G248" s="68">
        <v>212.738</v>
      </c>
      <c r="H248" s="23">
        <v>5.2933333333333339</v>
      </c>
      <c r="I248" s="23">
        <v>1</v>
      </c>
      <c r="J248" s="23">
        <v>25</v>
      </c>
      <c r="K248" s="23">
        <v>26</v>
      </c>
      <c r="L248" s="23" t="s">
        <v>144</v>
      </c>
      <c r="M248" s="24" t="s">
        <v>90</v>
      </c>
    </row>
    <row r="249" spans="1:13" x14ac:dyDescent="0.35">
      <c r="A249" s="67" t="s">
        <v>101</v>
      </c>
      <c r="B249" s="68" t="s">
        <v>7</v>
      </c>
      <c r="C249" s="23" t="s">
        <v>133</v>
      </c>
      <c r="D249" s="23" t="s">
        <v>38</v>
      </c>
      <c r="E249" s="23" t="s">
        <v>145</v>
      </c>
      <c r="F249" s="68">
        <v>79.414000000000001</v>
      </c>
      <c r="G249" s="68">
        <v>145.322</v>
      </c>
      <c r="H249" s="23">
        <v>26.471333333333334</v>
      </c>
      <c r="I249" s="23">
        <v>9</v>
      </c>
      <c r="J249" s="23">
        <v>24</v>
      </c>
      <c r="K249" s="23">
        <v>33</v>
      </c>
      <c r="L249" s="23" t="s">
        <v>144</v>
      </c>
      <c r="M249" s="24" t="s">
        <v>90</v>
      </c>
    </row>
    <row r="250" spans="1:13" x14ac:dyDescent="0.35">
      <c r="A250" s="67" t="s">
        <v>102</v>
      </c>
      <c r="B250" s="68" t="s">
        <v>7</v>
      </c>
      <c r="C250" s="23" t="s">
        <v>133</v>
      </c>
      <c r="D250" s="23" t="s">
        <v>38</v>
      </c>
      <c r="E250" s="23" t="s">
        <v>145</v>
      </c>
      <c r="F250" s="68">
        <v>93.516000000000005</v>
      </c>
      <c r="G250" s="68">
        <v>112.38</v>
      </c>
      <c r="H250" s="23">
        <v>31.172000000000001</v>
      </c>
      <c r="I250" s="23">
        <v>12</v>
      </c>
      <c r="J250" s="23">
        <v>27</v>
      </c>
      <c r="K250" s="23">
        <v>39</v>
      </c>
      <c r="L250" s="23" t="s">
        <v>144</v>
      </c>
      <c r="M250" s="24" t="s">
        <v>90</v>
      </c>
    </row>
    <row r="251" spans="1:13" x14ac:dyDescent="0.35">
      <c r="A251" s="67" t="s">
        <v>103</v>
      </c>
      <c r="B251" s="68" t="s">
        <v>7</v>
      </c>
      <c r="C251" s="23" t="s">
        <v>133</v>
      </c>
      <c r="D251" s="23" t="s">
        <v>38</v>
      </c>
      <c r="E251" s="23" t="s">
        <v>145</v>
      </c>
      <c r="F251" s="68">
        <v>64.292000000000002</v>
      </c>
      <c r="G251" s="68">
        <v>145</v>
      </c>
      <c r="H251" s="23">
        <v>21.430666666666667</v>
      </c>
      <c r="I251" s="23">
        <v>4</v>
      </c>
      <c r="J251" s="23">
        <v>22</v>
      </c>
      <c r="K251" s="23">
        <v>26</v>
      </c>
      <c r="L251" s="23" t="s">
        <v>144</v>
      </c>
      <c r="M251" s="24" t="s">
        <v>90</v>
      </c>
    </row>
    <row r="252" spans="1:13" x14ac:dyDescent="0.35">
      <c r="A252" s="67" t="s">
        <v>104</v>
      </c>
      <c r="B252" s="68" t="s">
        <v>7</v>
      </c>
      <c r="C252" s="23" t="s">
        <v>133</v>
      </c>
      <c r="D252" s="23" t="s">
        <v>38</v>
      </c>
      <c r="E252" s="23" t="s">
        <v>145</v>
      </c>
      <c r="F252" s="68">
        <v>60.93</v>
      </c>
      <c r="G252" s="68">
        <v>157.624</v>
      </c>
      <c r="H252" s="23">
        <v>20.309999999999999</v>
      </c>
      <c r="I252" s="23">
        <v>7</v>
      </c>
      <c r="J252" s="23">
        <v>26</v>
      </c>
      <c r="K252" s="23">
        <v>33</v>
      </c>
      <c r="L252" s="23" t="s">
        <v>144</v>
      </c>
      <c r="M252" s="24" t="s">
        <v>90</v>
      </c>
    </row>
    <row r="253" spans="1:13" ht="13.9" thickBot="1" x14ac:dyDescent="0.4">
      <c r="A253" s="94" t="s">
        <v>43</v>
      </c>
      <c r="B253" s="95"/>
      <c r="C253" s="95"/>
      <c r="D253" s="25"/>
      <c r="E253" s="25"/>
      <c r="F253" s="25">
        <f>AVERAGE(F241:F252)</f>
        <v>56.098499999999994</v>
      </c>
      <c r="G253" s="25">
        <f t="shared" ref="G253:K253" si="42">AVERAGE(G241:G252)</f>
        <v>164.86799999999999</v>
      </c>
      <c r="H253" s="25">
        <f t="shared" si="42"/>
        <v>18.6995</v>
      </c>
      <c r="I253" s="25">
        <f t="shared" si="42"/>
        <v>5.25</v>
      </c>
      <c r="J253" s="25">
        <f t="shared" si="42"/>
        <v>23.25</v>
      </c>
      <c r="K253" s="25">
        <f t="shared" si="42"/>
        <v>28.5</v>
      </c>
      <c r="L253" s="23"/>
      <c r="M253" s="24"/>
    </row>
    <row r="254" spans="1:13" ht="13.9" thickBot="1" x14ac:dyDescent="0.4">
      <c r="A254" s="92" t="s">
        <v>44</v>
      </c>
      <c r="B254" s="93"/>
      <c r="C254" s="93"/>
      <c r="D254" s="26"/>
      <c r="E254" s="26"/>
      <c r="F254" s="26">
        <f>(_xlfn.STDEV.P(F241:F252)/SQRT(12))</f>
        <v>6.405140262689204</v>
      </c>
      <c r="G254" s="26">
        <f t="shared" ref="G254:K254" si="43">(_xlfn.STDEV.P(G241:G252)/SQRT(12))</f>
        <v>7.9203592967042269</v>
      </c>
      <c r="H254" s="26">
        <f t="shared" si="43"/>
        <v>2.1350467542297329</v>
      </c>
      <c r="I254" s="26">
        <f t="shared" si="43"/>
        <v>0.95833333333333348</v>
      </c>
      <c r="J254" s="26">
        <f t="shared" si="43"/>
        <v>0.95833333333333348</v>
      </c>
      <c r="K254" s="26">
        <f t="shared" si="43"/>
        <v>1.5833333333333333</v>
      </c>
      <c r="L254" s="27"/>
      <c r="M254" s="77"/>
    </row>
    <row r="255" spans="1:13" ht="13.9" thickBot="1" x14ac:dyDescent="0.4">
      <c r="A255" s="14"/>
    </row>
    <row r="256" spans="1:13" x14ac:dyDescent="0.35">
      <c r="A256" s="73" t="s">
        <v>105</v>
      </c>
      <c r="B256" s="66" t="s">
        <v>37</v>
      </c>
      <c r="C256" s="20" t="s">
        <v>134</v>
      </c>
      <c r="D256" s="20" t="s">
        <v>38</v>
      </c>
      <c r="E256" s="20" t="s">
        <v>145</v>
      </c>
      <c r="F256" s="20">
        <v>66.88</v>
      </c>
      <c r="G256" s="20">
        <v>123.744</v>
      </c>
      <c r="H256" s="20">
        <v>22.293333333333333</v>
      </c>
      <c r="I256" s="66">
        <v>5</v>
      </c>
      <c r="J256" s="66">
        <v>12</v>
      </c>
      <c r="K256" s="66">
        <f t="shared" ref="K256:K283" si="44">I256+J256</f>
        <v>17</v>
      </c>
      <c r="L256" s="20" t="s">
        <v>144</v>
      </c>
      <c r="M256" s="21" t="s">
        <v>90</v>
      </c>
    </row>
    <row r="257" spans="1:13" x14ac:dyDescent="0.35">
      <c r="A257" s="74" t="s">
        <v>106</v>
      </c>
      <c r="B257" s="68" t="s">
        <v>37</v>
      </c>
      <c r="C257" s="23" t="s">
        <v>134</v>
      </c>
      <c r="D257" s="23" t="s">
        <v>38</v>
      </c>
      <c r="E257" s="23" t="s">
        <v>145</v>
      </c>
      <c r="F257" s="23">
        <v>66.043999999999997</v>
      </c>
      <c r="G257" s="23">
        <v>146.71799999999999</v>
      </c>
      <c r="H257" s="23">
        <v>22.014666666666667</v>
      </c>
      <c r="I257" s="68">
        <v>8</v>
      </c>
      <c r="J257" s="68">
        <v>34</v>
      </c>
      <c r="K257" s="68">
        <f t="shared" si="44"/>
        <v>42</v>
      </c>
      <c r="L257" s="23" t="s">
        <v>144</v>
      </c>
      <c r="M257" s="24" t="s">
        <v>90</v>
      </c>
    </row>
    <row r="258" spans="1:13" x14ac:dyDescent="0.35">
      <c r="A258" s="74" t="s">
        <v>107</v>
      </c>
      <c r="B258" s="75" t="s">
        <v>37</v>
      </c>
      <c r="C258" s="23" t="s">
        <v>134</v>
      </c>
      <c r="D258" s="23" t="s">
        <v>38</v>
      </c>
      <c r="E258" s="23" t="s">
        <v>145</v>
      </c>
      <c r="F258" s="23">
        <v>35.031999999999996</v>
      </c>
      <c r="G258" s="23">
        <v>214.70599999999999</v>
      </c>
      <c r="H258" s="23">
        <v>11.677333333333332</v>
      </c>
      <c r="I258" s="68">
        <v>1</v>
      </c>
      <c r="J258" s="68">
        <v>35</v>
      </c>
      <c r="K258" s="68">
        <f t="shared" si="44"/>
        <v>36</v>
      </c>
      <c r="L258" s="23" t="s">
        <v>144</v>
      </c>
      <c r="M258" s="24" t="s">
        <v>90</v>
      </c>
    </row>
    <row r="259" spans="1:13" x14ac:dyDescent="0.35">
      <c r="A259" s="67" t="s">
        <v>108</v>
      </c>
      <c r="B259" s="68" t="s">
        <v>37</v>
      </c>
      <c r="C259" s="23" t="s">
        <v>134</v>
      </c>
      <c r="D259" s="23" t="s">
        <v>38</v>
      </c>
      <c r="E259" s="23" t="s">
        <v>145</v>
      </c>
      <c r="F259" s="23">
        <v>68.260000000000005</v>
      </c>
      <c r="G259" s="23">
        <v>174.29599999999999</v>
      </c>
      <c r="H259" s="23">
        <v>22.753333333333334</v>
      </c>
      <c r="I259" s="68">
        <v>10</v>
      </c>
      <c r="J259" s="68">
        <v>25</v>
      </c>
      <c r="K259" s="68">
        <f t="shared" si="44"/>
        <v>35</v>
      </c>
      <c r="L259" s="23" t="s">
        <v>144</v>
      </c>
      <c r="M259" s="24" t="s">
        <v>90</v>
      </c>
    </row>
    <row r="260" spans="1:13" x14ac:dyDescent="0.35">
      <c r="A260" s="67" t="s">
        <v>109</v>
      </c>
      <c r="B260" s="68" t="s">
        <v>37</v>
      </c>
      <c r="C260" s="23" t="s">
        <v>134</v>
      </c>
      <c r="D260" s="23" t="s">
        <v>38</v>
      </c>
      <c r="E260" s="23" t="s">
        <v>145</v>
      </c>
      <c r="F260" s="23">
        <v>64.804000000000002</v>
      </c>
      <c r="G260" s="23">
        <v>130.916</v>
      </c>
      <c r="H260" s="23">
        <v>21.601333333333333</v>
      </c>
      <c r="I260" s="68">
        <v>5</v>
      </c>
      <c r="J260" s="68">
        <v>23</v>
      </c>
      <c r="K260" s="68">
        <f t="shared" si="44"/>
        <v>28</v>
      </c>
      <c r="L260" s="23" t="s">
        <v>144</v>
      </c>
      <c r="M260" s="24" t="s">
        <v>90</v>
      </c>
    </row>
    <row r="261" spans="1:13" x14ac:dyDescent="0.35">
      <c r="A261" s="67" t="s">
        <v>110</v>
      </c>
      <c r="B261" s="68" t="s">
        <v>37</v>
      </c>
      <c r="C261" s="23" t="s">
        <v>134</v>
      </c>
      <c r="D261" s="23" t="s">
        <v>38</v>
      </c>
      <c r="E261" s="23" t="s">
        <v>145</v>
      </c>
      <c r="F261" s="23">
        <v>52.198</v>
      </c>
      <c r="G261" s="23">
        <v>112.96599999999999</v>
      </c>
      <c r="H261" s="23">
        <v>17.399333333333335</v>
      </c>
      <c r="I261" s="68">
        <v>4</v>
      </c>
      <c r="J261" s="68">
        <v>22</v>
      </c>
      <c r="K261" s="68">
        <f t="shared" si="44"/>
        <v>26</v>
      </c>
      <c r="L261" s="23" t="s">
        <v>144</v>
      </c>
      <c r="M261" s="24" t="s">
        <v>90</v>
      </c>
    </row>
    <row r="262" spans="1:13" x14ac:dyDescent="0.35">
      <c r="A262" s="67" t="s">
        <v>111</v>
      </c>
      <c r="B262" s="68" t="s">
        <v>37</v>
      </c>
      <c r="C262" s="23" t="s">
        <v>134</v>
      </c>
      <c r="D262" s="23" t="s">
        <v>38</v>
      </c>
      <c r="E262" s="23" t="s">
        <v>145</v>
      </c>
      <c r="F262" s="23">
        <v>25.538</v>
      </c>
      <c r="G262" s="23">
        <v>187.798</v>
      </c>
      <c r="H262" s="23">
        <v>8.5126666666666662</v>
      </c>
      <c r="I262" s="68">
        <v>2</v>
      </c>
      <c r="J262" s="68">
        <v>25</v>
      </c>
      <c r="K262" s="68">
        <f t="shared" si="44"/>
        <v>27</v>
      </c>
      <c r="L262" s="23" t="s">
        <v>144</v>
      </c>
      <c r="M262" s="24" t="s">
        <v>90</v>
      </c>
    </row>
    <row r="263" spans="1:13" x14ac:dyDescent="0.35">
      <c r="A263" s="67" t="s">
        <v>112</v>
      </c>
      <c r="B263" s="68" t="s">
        <v>37</v>
      </c>
      <c r="C263" s="23" t="s">
        <v>134</v>
      </c>
      <c r="D263" s="23" t="s">
        <v>38</v>
      </c>
      <c r="E263" s="23" t="s">
        <v>145</v>
      </c>
      <c r="F263" s="23">
        <v>37.591999999999999</v>
      </c>
      <c r="G263" s="23">
        <v>177.232</v>
      </c>
      <c r="H263" s="23">
        <v>12.530666666666667</v>
      </c>
      <c r="I263" s="68">
        <v>5</v>
      </c>
      <c r="J263" s="68">
        <v>30</v>
      </c>
      <c r="K263" s="68">
        <f t="shared" si="44"/>
        <v>35</v>
      </c>
      <c r="L263" s="23" t="s">
        <v>144</v>
      </c>
      <c r="M263" s="24" t="s">
        <v>90</v>
      </c>
    </row>
    <row r="264" spans="1:13" x14ac:dyDescent="0.35">
      <c r="A264" s="67" t="s">
        <v>113</v>
      </c>
      <c r="B264" s="68" t="s">
        <v>37</v>
      </c>
      <c r="C264" s="23" t="s">
        <v>134</v>
      </c>
      <c r="D264" s="23" t="s">
        <v>38</v>
      </c>
      <c r="E264" s="23" t="s">
        <v>145</v>
      </c>
      <c r="F264" s="23">
        <v>80.191999999999993</v>
      </c>
      <c r="G264" s="23">
        <v>141.32400000000001</v>
      </c>
      <c r="H264" s="23">
        <v>26.730666666666664</v>
      </c>
      <c r="I264" s="68">
        <v>8</v>
      </c>
      <c r="J264" s="68">
        <v>19</v>
      </c>
      <c r="K264" s="68">
        <f t="shared" si="44"/>
        <v>27</v>
      </c>
      <c r="L264" s="23" t="s">
        <v>144</v>
      </c>
      <c r="M264" s="24" t="s">
        <v>90</v>
      </c>
    </row>
    <row r="265" spans="1:13" x14ac:dyDescent="0.35">
      <c r="A265" s="67" t="s">
        <v>114</v>
      </c>
      <c r="B265" s="68" t="s">
        <v>37</v>
      </c>
      <c r="C265" s="23" t="s">
        <v>134</v>
      </c>
      <c r="D265" s="23" t="s">
        <v>38</v>
      </c>
      <c r="E265" s="23" t="s">
        <v>145</v>
      </c>
      <c r="F265" s="23">
        <v>42.148000000000003</v>
      </c>
      <c r="G265" s="23">
        <v>186.17400000000001</v>
      </c>
      <c r="H265" s="23">
        <v>14.049333333333335</v>
      </c>
      <c r="I265" s="68">
        <v>4</v>
      </c>
      <c r="J265" s="68">
        <v>29</v>
      </c>
      <c r="K265" s="68">
        <f t="shared" si="44"/>
        <v>33</v>
      </c>
      <c r="L265" s="23" t="s">
        <v>144</v>
      </c>
      <c r="M265" s="24" t="s">
        <v>90</v>
      </c>
    </row>
    <row r="266" spans="1:13" x14ac:dyDescent="0.35">
      <c r="A266" s="67" t="s">
        <v>115</v>
      </c>
      <c r="B266" s="68" t="s">
        <v>37</v>
      </c>
      <c r="C266" s="23" t="s">
        <v>134</v>
      </c>
      <c r="D266" s="23" t="s">
        <v>38</v>
      </c>
      <c r="E266" s="23" t="s">
        <v>145</v>
      </c>
      <c r="F266" s="23">
        <v>38.768000000000001</v>
      </c>
      <c r="G266" s="23">
        <v>130.292</v>
      </c>
      <c r="H266" s="23">
        <v>12.922666666666666</v>
      </c>
      <c r="I266" s="68">
        <v>5</v>
      </c>
      <c r="J266" s="68">
        <v>19</v>
      </c>
      <c r="K266" s="68">
        <f t="shared" si="44"/>
        <v>24</v>
      </c>
      <c r="L266" s="23" t="s">
        <v>144</v>
      </c>
      <c r="M266" s="24" t="s">
        <v>90</v>
      </c>
    </row>
    <row r="267" spans="1:13" x14ac:dyDescent="0.35">
      <c r="A267" s="67" t="s">
        <v>116</v>
      </c>
      <c r="B267" s="68" t="s">
        <v>37</v>
      </c>
      <c r="C267" s="23" t="s">
        <v>134</v>
      </c>
      <c r="D267" s="23" t="s">
        <v>38</v>
      </c>
      <c r="E267" s="23" t="s">
        <v>145</v>
      </c>
      <c r="F267" s="23">
        <v>44.718000000000004</v>
      </c>
      <c r="G267" s="23">
        <v>180.916</v>
      </c>
      <c r="H267" s="23">
        <v>14.906000000000001</v>
      </c>
      <c r="I267" s="68">
        <v>3</v>
      </c>
      <c r="J267" s="68">
        <v>30</v>
      </c>
      <c r="K267" s="68">
        <f t="shared" si="44"/>
        <v>33</v>
      </c>
      <c r="L267" s="23" t="s">
        <v>144</v>
      </c>
      <c r="M267" s="24" t="s">
        <v>90</v>
      </c>
    </row>
    <row r="268" spans="1:13" x14ac:dyDescent="0.35">
      <c r="A268" s="67" t="s">
        <v>117</v>
      </c>
      <c r="B268" s="68" t="s">
        <v>37</v>
      </c>
      <c r="C268" s="23" t="s">
        <v>134</v>
      </c>
      <c r="D268" s="23" t="s">
        <v>38</v>
      </c>
      <c r="E268" s="23" t="s">
        <v>145</v>
      </c>
      <c r="F268" s="23">
        <v>47.6</v>
      </c>
      <c r="G268" s="23">
        <v>158.964</v>
      </c>
      <c r="H268" s="23">
        <v>15.866666666666667</v>
      </c>
      <c r="I268" s="68">
        <v>4</v>
      </c>
      <c r="J268" s="68">
        <v>23</v>
      </c>
      <c r="K268" s="68">
        <f t="shared" si="44"/>
        <v>27</v>
      </c>
      <c r="L268" s="23" t="s">
        <v>144</v>
      </c>
      <c r="M268" s="24" t="s">
        <v>90</v>
      </c>
    </row>
    <row r="269" spans="1:13" x14ac:dyDescent="0.35">
      <c r="A269" s="67" t="s">
        <v>118</v>
      </c>
      <c r="B269" s="68" t="s">
        <v>7</v>
      </c>
      <c r="C269" s="23" t="s">
        <v>134</v>
      </c>
      <c r="D269" s="23" t="s">
        <v>38</v>
      </c>
      <c r="E269" s="23" t="s">
        <v>145</v>
      </c>
      <c r="F269" s="23">
        <v>45.53</v>
      </c>
      <c r="G269" s="23">
        <v>193.51</v>
      </c>
      <c r="H269" s="23">
        <v>15.176666666666668</v>
      </c>
      <c r="I269" s="68">
        <v>2</v>
      </c>
      <c r="J269" s="68">
        <v>29</v>
      </c>
      <c r="K269" s="68">
        <f t="shared" si="44"/>
        <v>31</v>
      </c>
      <c r="L269" s="23" t="s">
        <v>144</v>
      </c>
      <c r="M269" s="24" t="s">
        <v>90</v>
      </c>
    </row>
    <row r="270" spans="1:13" x14ac:dyDescent="0.35">
      <c r="A270" s="67" t="s">
        <v>119</v>
      </c>
      <c r="B270" s="68" t="s">
        <v>7</v>
      </c>
      <c r="C270" s="23" t="s">
        <v>134</v>
      </c>
      <c r="D270" s="23" t="s">
        <v>38</v>
      </c>
      <c r="E270" s="23" t="s">
        <v>145</v>
      </c>
      <c r="F270" s="23">
        <v>62.607999999999997</v>
      </c>
      <c r="G270" s="23">
        <v>173.03800000000001</v>
      </c>
      <c r="H270" s="23">
        <v>20.869333333333334</v>
      </c>
      <c r="I270" s="68">
        <v>5</v>
      </c>
      <c r="J270" s="68">
        <v>28</v>
      </c>
      <c r="K270" s="68">
        <f t="shared" si="44"/>
        <v>33</v>
      </c>
      <c r="L270" s="23" t="s">
        <v>144</v>
      </c>
      <c r="M270" s="24" t="s">
        <v>90</v>
      </c>
    </row>
    <row r="271" spans="1:13" x14ac:dyDescent="0.35">
      <c r="A271" s="67" t="s">
        <v>120</v>
      </c>
      <c r="B271" s="68" t="s">
        <v>7</v>
      </c>
      <c r="C271" s="23" t="s">
        <v>134</v>
      </c>
      <c r="D271" s="23" t="s">
        <v>38</v>
      </c>
      <c r="E271" s="23" t="s">
        <v>145</v>
      </c>
      <c r="F271" s="23">
        <v>56.478000000000002</v>
      </c>
      <c r="G271" s="23">
        <v>176.68799999999999</v>
      </c>
      <c r="H271" s="23">
        <v>18.826000000000001</v>
      </c>
      <c r="I271" s="68">
        <v>3</v>
      </c>
      <c r="J271" s="68">
        <v>33</v>
      </c>
      <c r="K271" s="68">
        <f t="shared" si="44"/>
        <v>36</v>
      </c>
      <c r="L271" s="23" t="s">
        <v>144</v>
      </c>
      <c r="M271" s="24" t="s">
        <v>90</v>
      </c>
    </row>
    <row r="272" spans="1:13" x14ac:dyDescent="0.35">
      <c r="A272" s="67" t="s">
        <v>121</v>
      </c>
      <c r="B272" s="68" t="s">
        <v>7</v>
      </c>
      <c r="C272" s="23" t="s">
        <v>134</v>
      </c>
      <c r="D272" s="23" t="s">
        <v>38</v>
      </c>
      <c r="E272" s="23" t="s">
        <v>145</v>
      </c>
      <c r="F272" s="23">
        <v>23.01</v>
      </c>
      <c r="G272" s="23">
        <v>186.61199999999999</v>
      </c>
      <c r="H272" s="23">
        <v>7.6700000000000008</v>
      </c>
      <c r="I272" s="68">
        <v>1</v>
      </c>
      <c r="J272" s="68">
        <v>15</v>
      </c>
      <c r="K272" s="68">
        <f t="shared" si="44"/>
        <v>16</v>
      </c>
      <c r="L272" s="23" t="s">
        <v>144</v>
      </c>
      <c r="M272" s="24" t="s">
        <v>90</v>
      </c>
    </row>
    <row r="273" spans="1:13" x14ac:dyDescent="0.35">
      <c r="A273" s="67" t="s">
        <v>122</v>
      </c>
      <c r="B273" s="68" t="s">
        <v>7</v>
      </c>
      <c r="C273" s="23" t="s">
        <v>134</v>
      </c>
      <c r="D273" s="23" t="s">
        <v>38</v>
      </c>
      <c r="E273" s="23" t="s">
        <v>145</v>
      </c>
      <c r="F273" s="23">
        <v>29.646000000000001</v>
      </c>
      <c r="G273" s="23">
        <v>168.17</v>
      </c>
      <c r="H273" s="23">
        <v>9.8819999999999997</v>
      </c>
      <c r="I273" s="68">
        <v>2</v>
      </c>
      <c r="J273" s="68">
        <v>10</v>
      </c>
      <c r="K273" s="68">
        <f t="shared" si="44"/>
        <v>12</v>
      </c>
      <c r="L273" s="23" t="s">
        <v>144</v>
      </c>
      <c r="M273" s="24" t="s">
        <v>90</v>
      </c>
    </row>
    <row r="274" spans="1:13" x14ac:dyDescent="0.35">
      <c r="A274" s="67" t="s">
        <v>123</v>
      </c>
      <c r="B274" s="68" t="s">
        <v>7</v>
      </c>
      <c r="C274" s="23" t="s">
        <v>134</v>
      </c>
      <c r="D274" s="23" t="s">
        <v>38</v>
      </c>
      <c r="E274" s="23" t="s">
        <v>145</v>
      </c>
      <c r="F274" s="23">
        <v>15.18</v>
      </c>
      <c r="G274" s="23">
        <v>202.922</v>
      </c>
      <c r="H274" s="23">
        <v>5.0599999999999996</v>
      </c>
      <c r="I274" s="68">
        <v>1</v>
      </c>
      <c r="J274" s="68">
        <v>24</v>
      </c>
      <c r="K274" s="68">
        <f t="shared" si="44"/>
        <v>25</v>
      </c>
      <c r="L274" s="23" t="s">
        <v>144</v>
      </c>
      <c r="M274" s="24" t="s">
        <v>90</v>
      </c>
    </row>
    <row r="275" spans="1:13" x14ac:dyDescent="0.35">
      <c r="A275" s="67" t="s">
        <v>124</v>
      </c>
      <c r="B275" s="68" t="s">
        <v>7</v>
      </c>
      <c r="C275" s="23" t="s">
        <v>134</v>
      </c>
      <c r="D275" s="23" t="s">
        <v>38</v>
      </c>
      <c r="E275" s="23" t="s">
        <v>145</v>
      </c>
      <c r="F275" s="23">
        <v>82.596000000000004</v>
      </c>
      <c r="G275" s="23">
        <v>141.542</v>
      </c>
      <c r="H275" s="23">
        <v>27.532</v>
      </c>
      <c r="I275" s="68">
        <v>10</v>
      </c>
      <c r="J275" s="68">
        <v>33</v>
      </c>
      <c r="K275" s="68">
        <f t="shared" si="44"/>
        <v>43</v>
      </c>
      <c r="L275" s="23" t="s">
        <v>144</v>
      </c>
      <c r="M275" s="24" t="s">
        <v>90</v>
      </c>
    </row>
    <row r="276" spans="1:13" x14ac:dyDescent="0.35">
      <c r="A276" s="67" t="s">
        <v>125</v>
      </c>
      <c r="B276" s="68" t="s">
        <v>7</v>
      </c>
      <c r="C276" s="23" t="s">
        <v>134</v>
      </c>
      <c r="D276" s="23" t="s">
        <v>38</v>
      </c>
      <c r="E276" s="23" t="s">
        <v>145</v>
      </c>
      <c r="F276" s="23">
        <v>29.827999999999999</v>
      </c>
      <c r="G276" s="23">
        <v>206.33799999999999</v>
      </c>
      <c r="H276" s="23">
        <v>9.9426666666666659</v>
      </c>
      <c r="I276" s="68">
        <v>3</v>
      </c>
      <c r="J276" s="68">
        <v>28</v>
      </c>
      <c r="K276" s="68">
        <f t="shared" si="44"/>
        <v>31</v>
      </c>
      <c r="L276" s="23" t="s">
        <v>144</v>
      </c>
      <c r="M276" s="24" t="s">
        <v>90</v>
      </c>
    </row>
    <row r="277" spans="1:13" x14ac:dyDescent="0.35">
      <c r="A277" s="67" t="s">
        <v>126</v>
      </c>
      <c r="B277" s="68" t="s">
        <v>7</v>
      </c>
      <c r="C277" s="23" t="s">
        <v>134</v>
      </c>
      <c r="D277" s="23" t="s">
        <v>38</v>
      </c>
      <c r="E277" s="23" t="s">
        <v>145</v>
      </c>
      <c r="F277" s="23">
        <v>22.722000000000001</v>
      </c>
      <c r="G277" s="23">
        <v>186.49199999999999</v>
      </c>
      <c r="H277" s="23">
        <v>7.5740000000000007</v>
      </c>
      <c r="I277" s="68">
        <v>2</v>
      </c>
      <c r="J277" s="68">
        <v>31</v>
      </c>
      <c r="K277" s="68">
        <f t="shared" si="44"/>
        <v>33</v>
      </c>
      <c r="L277" s="23" t="s">
        <v>144</v>
      </c>
      <c r="M277" s="24" t="s">
        <v>90</v>
      </c>
    </row>
    <row r="278" spans="1:13" x14ac:dyDescent="0.35">
      <c r="A278" s="67" t="s">
        <v>127</v>
      </c>
      <c r="B278" s="68" t="s">
        <v>7</v>
      </c>
      <c r="C278" s="23" t="s">
        <v>134</v>
      </c>
      <c r="D278" s="23" t="s">
        <v>38</v>
      </c>
      <c r="E278" s="23" t="s">
        <v>145</v>
      </c>
      <c r="F278" s="23">
        <v>50.231999999999999</v>
      </c>
      <c r="G278" s="23">
        <v>185.04</v>
      </c>
      <c r="H278" s="23">
        <v>16.744</v>
      </c>
      <c r="I278" s="68">
        <v>8</v>
      </c>
      <c r="J278" s="68">
        <v>22</v>
      </c>
      <c r="K278" s="68">
        <f t="shared" si="44"/>
        <v>30</v>
      </c>
      <c r="L278" s="23" t="s">
        <v>144</v>
      </c>
      <c r="M278" s="24" t="s">
        <v>90</v>
      </c>
    </row>
    <row r="279" spans="1:13" x14ac:dyDescent="0.35">
      <c r="A279" s="67" t="s">
        <v>128</v>
      </c>
      <c r="B279" s="68" t="s">
        <v>7</v>
      </c>
      <c r="C279" s="23" t="s">
        <v>134</v>
      </c>
      <c r="D279" s="23" t="s">
        <v>38</v>
      </c>
      <c r="E279" s="23" t="s">
        <v>145</v>
      </c>
      <c r="F279" s="23">
        <v>80.194000000000003</v>
      </c>
      <c r="G279" s="23">
        <v>135.70400000000001</v>
      </c>
      <c r="H279" s="23">
        <v>26.731333333333335</v>
      </c>
      <c r="I279" s="68">
        <v>6</v>
      </c>
      <c r="J279" s="68">
        <v>23</v>
      </c>
      <c r="K279" s="68">
        <f t="shared" si="44"/>
        <v>29</v>
      </c>
      <c r="L279" s="23" t="s">
        <v>144</v>
      </c>
      <c r="M279" s="24" t="s">
        <v>90</v>
      </c>
    </row>
    <row r="280" spans="1:13" x14ac:dyDescent="0.35">
      <c r="A280" s="67" t="s">
        <v>129</v>
      </c>
      <c r="B280" s="68" t="s">
        <v>7</v>
      </c>
      <c r="C280" s="23" t="s">
        <v>134</v>
      </c>
      <c r="D280" s="23" t="s">
        <v>38</v>
      </c>
      <c r="E280" s="23" t="s">
        <v>145</v>
      </c>
      <c r="F280" s="23">
        <v>17.712</v>
      </c>
      <c r="G280" s="23">
        <v>196.01</v>
      </c>
      <c r="H280" s="23">
        <v>5.9039999999999999</v>
      </c>
      <c r="I280" s="68">
        <v>1</v>
      </c>
      <c r="J280" s="68">
        <v>27</v>
      </c>
      <c r="K280" s="68">
        <f t="shared" si="44"/>
        <v>28</v>
      </c>
      <c r="L280" s="23" t="s">
        <v>144</v>
      </c>
      <c r="M280" s="24" t="s">
        <v>90</v>
      </c>
    </row>
    <row r="281" spans="1:13" x14ac:dyDescent="0.35">
      <c r="A281" s="67" t="s">
        <v>130</v>
      </c>
      <c r="B281" s="68" t="s">
        <v>7</v>
      </c>
      <c r="C281" s="23" t="s">
        <v>134</v>
      </c>
      <c r="D281" s="23" t="s">
        <v>38</v>
      </c>
      <c r="E281" s="23" t="s">
        <v>145</v>
      </c>
      <c r="F281" s="23">
        <v>63.173999999999999</v>
      </c>
      <c r="G281" s="23">
        <v>160.56399999999999</v>
      </c>
      <c r="H281" s="23">
        <v>21.058</v>
      </c>
      <c r="I281" s="68">
        <v>7</v>
      </c>
      <c r="J281" s="68">
        <v>26</v>
      </c>
      <c r="K281" s="68">
        <f t="shared" si="44"/>
        <v>33</v>
      </c>
      <c r="L281" s="23" t="s">
        <v>144</v>
      </c>
      <c r="M281" s="24" t="s">
        <v>90</v>
      </c>
    </row>
    <row r="282" spans="1:13" x14ac:dyDescent="0.35">
      <c r="A282" s="67" t="s">
        <v>131</v>
      </c>
      <c r="B282" s="68" t="s">
        <v>7</v>
      </c>
      <c r="C282" s="23" t="s">
        <v>134</v>
      </c>
      <c r="D282" s="23" t="s">
        <v>38</v>
      </c>
      <c r="E282" s="23" t="s">
        <v>145</v>
      </c>
      <c r="F282" s="23">
        <v>64.257999999999996</v>
      </c>
      <c r="G282" s="23">
        <v>155.71199999999999</v>
      </c>
      <c r="H282" s="23">
        <v>21.419333333333331</v>
      </c>
      <c r="I282" s="68">
        <v>10</v>
      </c>
      <c r="J282" s="68">
        <v>29</v>
      </c>
      <c r="K282" s="68">
        <f t="shared" si="44"/>
        <v>39</v>
      </c>
      <c r="L282" s="23" t="s">
        <v>144</v>
      </c>
      <c r="M282" s="24" t="s">
        <v>90</v>
      </c>
    </row>
    <row r="283" spans="1:13" x14ac:dyDescent="0.35">
      <c r="A283" s="67" t="s">
        <v>132</v>
      </c>
      <c r="B283" s="68" t="s">
        <v>7</v>
      </c>
      <c r="C283" s="23" t="s">
        <v>134</v>
      </c>
      <c r="D283" s="23" t="s">
        <v>38</v>
      </c>
      <c r="E283" s="23" t="s">
        <v>145</v>
      </c>
      <c r="F283" s="23">
        <v>53.584000000000003</v>
      </c>
      <c r="G283" s="23">
        <v>184.50399999999999</v>
      </c>
      <c r="H283" s="23">
        <v>17.861333333333334</v>
      </c>
      <c r="I283" s="68">
        <v>6</v>
      </c>
      <c r="J283" s="68">
        <v>32</v>
      </c>
      <c r="K283" s="68">
        <f t="shared" si="44"/>
        <v>38</v>
      </c>
      <c r="L283" s="23" t="s">
        <v>144</v>
      </c>
      <c r="M283" s="24" t="s">
        <v>90</v>
      </c>
    </row>
    <row r="284" spans="1:13" ht="13.9" thickBot="1" x14ac:dyDescent="0.4">
      <c r="A284" s="94" t="s">
        <v>43</v>
      </c>
      <c r="B284" s="95"/>
      <c r="C284" s="95"/>
      <c r="D284" s="25"/>
      <c r="E284" s="25"/>
      <c r="F284" s="25">
        <f>AVERAGE(F256:F283)</f>
        <v>48.804499999999997</v>
      </c>
      <c r="G284" s="25">
        <f t="shared" ref="G284:K284" si="45">AVERAGE(G256:G283)</f>
        <v>168.53185714285718</v>
      </c>
      <c r="H284" s="25">
        <f t="shared" si="45"/>
        <v>16.268166666666666</v>
      </c>
      <c r="I284" s="25">
        <f t="shared" si="45"/>
        <v>4.6785714285714288</v>
      </c>
      <c r="J284" s="25">
        <f t="shared" si="45"/>
        <v>25.571428571428573</v>
      </c>
      <c r="K284" s="25">
        <f t="shared" si="45"/>
        <v>30.25</v>
      </c>
      <c r="L284" s="23"/>
      <c r="M284" s="24"/>
    </row>
    <row r="285" spans="1:13" ht="13.9" thickBot="1" x14ac:dyDescent="0.4">
      <c r="A285" s="92" t="s">
        <v>44</v>
      </c>
      <c r="B285" s="93"/>
      <c r="C285" s="93"/>
      <c r="D285" s="26"/>
      <c r="E285" s="26"/>
      <c r="F285" s="26">
        <f>(_xlfn.STDEV.P(F256:F283)/SQRT(28))</f>
        <v>3.6250755947431044</v>
      </c>
      <c r="G285" s="26">
        <f t="shared" ref="G285:K285" si="46">(_xlfn.STDEV.P(G256:G283)/SQRT(28))</f>
        <v>5.0056245486172486</v>
      </c>
      <c r="H285" s="26">
        <f t="shared" si="46"/>
        <v>1.2083585315810326</v>
      </c>
      <c r="I285" s="26">
        <f t="shared" si="46"/>
        <v>0.52985743998318957</v>
      </c>
      <c r="J285" s="26">
        <f t="shared" si="46"/>
        <v>1.1860461792690031</v>
      </c>
      <c r="K285" s="26">
        <f t="shared" si="46"/>
        <v>1.3492486571331135</v>
      </c>
      <c r="L285" s="27"/>
      <c r="M285" s="76"/>
    </row>
    <row r="286" spans="1:13" ht="14.25" x14ac:dyDescent="0.45">
      <c r="A286" s="71"/>
    </row>
    <row r="288" spans="1:13" ht="20.25" x14ac:dyDescent="0.55000000000000004">
      <c r="A288" s="99" t="s">
        <v>67</v>
      </c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</row>
  </sheetData>
  <mergeCells count="34">
    <mergeCell ref="A288:M288"/>
    <mergeCell ref="A143:C143"/>
    <mergeCell ref="A144:C144"/>
    <mergeCell ref="A193:C193"/>
    <mergeCell ref="A194:C194"/>
    <mergeCell ref="A253:C253"/>
    <mergeCell ref="A254:C254"/>
    <mergeCell ref="A284:C284"/>
    <mergeCell ref="A285:C285"/>
    <mergeCell ref="A238:C238"/>
    <mergeCell ref="A239:C239"/>
    <mergeCell ref="A203:C203"/>
    <mergeCell ref="A204:C204"/>
    <mergeCell ref="A215:C215"/>
    <mergeCell ref="A216:C216"/>
    <mergeCell ref="A129:C129"/>
    <mergeCell ref="A130:C130"/>
    <mergeCell ref="A1:M1"/>
    <mergeCell ref="A66:C66"/>
    <mergeCell ref="A67:C67"/>
    <mergeCell ref="A79:C79"/>
    <mergeCell ref="A80:C80"/>
    <mergeCell ref="A112:C112"/>
    <mergeCell ref="A113:C113"/>
    <mergeCell ref="A46:C46"/>
    <mergeCell ref="A47:C47"/>
    <mergeCell ref="A92:C92"/>
    <mergeCell ref="A93:C93"/>
    <mergeCell ref="A31:C31"/>
    <mergeCell ref="A32:C32"/>
    <mergeCell ref="A103:C103"/>
    <mergeCell ref="A104:C104"/>
    <mergeCell ref="A16:C16"/>
    <mergeCell ref="A17:C17"/>
  </mergeCells>
  <phoneticPr fontId="3" type="noConversion"/>
  <pageMargins left="0.7" right="0.7" top="0.75" bottom="0.75" header="0.3" footer="0.3"/>
  <pageSetup orientation="landscape" horizontalDpi="300" r:id="rId1"/>
  <ignoredErrors>
    <ignoredError sqref="K123:K128 K121:K1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C. Pride</dc:creator>
  <cp:lastModifiedBy>Tristan Franzetti</cp:lastModifiedBy>
  <cp:lastPrinted>2017-03-14T16:10:26Z</cp:lastPrinted>
  <dcterms:created xsi:type="dcterms:W3CDTF">2017-02-13T18:36:06Z</dcterms:created>
  <dcterms:modified xsi:type="dcterms:W3CDTF">2020-07-07T20:29:02Z</dcterms:modified>
</cp:coreProperties>
</file>